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eas Ammann\Documents\Schule\EPFL\assistanant\Engineering of Existing Structures\Exercise 12\"/>
    </mc:Choice>
  </mc:AlternateContent>
  <xr:revisionPtr revIDLastSave="0" documentId="13_ncr:1_{64E45EE7-A40F-4077-9FA3-1B8E58CB022A}" xr6:coauthVersionLast="47" xr6:coauthVersionMax="47" xr10:uidLastSave="{00000000-0000-0000-0000-000000000000}"/>
  <bookViews>
    <workbookView xWindow="-108" yWindow="-108" windowWidth="23256" windowHeight="12456" activeTab="1" xr2:uid="{D94254FD-5B84-42CF-A647-51DF0D64C0A4}"/>
  </bookViews>
  <sheets>
    <sheet name="ULS - Design Bernoulli" sheetId="6" r:id="rId1"/>
    <sheet name="ULS - Design with kL" sheetId="7" r:id="rId2"/>
  </sheets>
  <definedNames>
    <definedName name="solver_adj" localSheetId="0" hidden="1">'ULS - Design Bernoulli'!$I$10</definedName>
    <definedName name="solver_adj" localSheetId="1" hidden="1">'ULS - Design with kL'!$I$10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ng" localSheetId="0" hidden="1">1</definedName>
    <definedName name="solver_eng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'ULS - Design Bernoulli'!$I$10</definedName>
    <definedName name="solver_lhs1" localSheetId="1" hidden="1">'ULS - Design with kL'!$I$10</definedName>
    <definedName name="solver_lin" localSheetId="0" hidden="1">2</definedName>
    <definedName name="solver_lin" localSheetId="1" hidden="1">2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2</definedName>
    <definedName name="solver_neg" localSheetId="1" hidden="1">2</definedName>
    <definedName name="solver_nod" localSheetId="0" hidden="1">2147483647</definedName>
    <definedName name="solver_nod" localSheetId="1" hidden="1">2147483647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'ULS - Design Bernoulli'!$M$18</definedName>
    <definedName name="solver_opt" localSheetId="1" hidden="1">'ULS - Design with kL'!$M$18</definedName>
    <definedName name="solver_pre" localSheetId="0" hidden="1">0.000001</definedName>
    <definedName name="solver_pre" localSheetId="1" hidden="1">0.000001</definedName>
    <definedName name="solver_rbv" localSheetId="0" hidden="1">1</definedName>
    <definedName name="solver_rbv" localSheetId="1" hidden="1">1</definedName>
    <definedName name="solver_rel1" localSheetId="0" hidden="1">3</definedName>
    <definedName name="solver_rel1" localSheetId="1" hidden="1">3</definedName>
    <definedName name="solver_rhs1" localSheetId="0" hidden="1">0</definedName>
    <definedName name="solver_rhs1" localSheetId="1" hidden="1">0</definedName>
    <definedName name="solver_rlx" localSheetId="0" hidden="1">1</definedName>
    <definedName name="solver_rlx" localSheetId="1" hidden="1">1</definedName>
    <definedName name="solver_rsd" localSheetId="0" hidden="1">0</definedName>
    <definedName name="solver_rsd" localSheetId="1" hidden="1">0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7" l="1"/>
  <c r="I16" i="7"/>
  <c r="I14" i="7"/>
  <c r="J12" i="7"/>
  <c r="M7" i="7"/>
  <c r="O7" i="7"/>
  <c r="K12" i="7"/>
  <c r="M12" i="7"/>
  <c r="O12" i="7"/>
  <c r="I13" i="7"/>
  <c r="J13" i="7"/>
  <c r="G6" i="7"/>
  <c r="K13" i="7"/>
  <c r="D13" i="7"/>
  <c r="M13" i="7"/>
  <c r="O13" i="7"/>
  <c r="I15" i="7"/>
  <c r="J15" i="7"/>
  <c r="K15" i="7"/>
  <c r="E6" i="7"/>
  <c r="D15" i="7"/>
  <c r="M15" i="7"/>
  <c r="O15" i="7"/>
  <c r="I17" i="7"/>
  <c r="L5" i="7"/>
  <c r="O5" i="7"/>
  <c r="K17" i="7"/>
  <c r="M17" i="7"/>
  <c r="O17" i="7"/>
  <c r="O18" i="7"/>
  <c r="O19" i="7"/>
  <c r="M18" i="7"/>
  <c r="A17" i="7"/>
  <c r="A16" i="7"/>
  <c r="A15" i="7"/>
  <c r="A14" i="7"/>
  <c r="A13" i="7"/>
  <c r="A12" i="7"/>
  <c r="G5" i="7"/>
  <c r="J17" i="6"/>
  <c r="I17" i="6"/>
  <c r="I14" i="6"/>
  <c r="J12" i="6"/>
  <c r="K12" i="6"/>
  <c r="M12" i="6"/>
  <c r="O12" i="6"/>
  <c r="J13" i="6"/>
  <c r="K13" i="6"/>
  <c r="M13" i="6"/>
  <c r="O13" i="6"/>
  <c r="J15" i="6"/>
  <c r="K15" i="6"/>
  <c r="M15" i="6"/>
  <c r="O15" i="6"/>
  <c r="K17" i="6"/>
  <c r="M17" i="6"/>
  <c r="O17" i="6"/>
  <c r="A17" i="6"/>
  <c r="I16" i="6"/>
  <c r="A16" i="6"/>
  <c r="I15" i="6"/>
  <c r="A15" i="6"/>
  <c r="A14" i="6"/>
  <c r="I13" i="6"/>
  <c r="A13" i="6"/>
  <c r="A12" i="6"/>
  <c r="M7" i="6"/>
  <c r="O7" i="6"/>
  <c r="G6" i="6"/>
  <c r="L5" i="6"/>
  <c r="O5" i="6"/>
  <c r="G5" i="6"/>
  <c r="E6" i="6"/>
  <c r="D15" i="6"/>
  <c r="D13" i="6"/>
  <c r="O18" i="6"/>
  <c r="O19" i="6"/>
  <c r="M18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Andreas Ammann</author>
  </authors>
  <commentList>
    <comment ref="Q8" authorId="0" shapeId="0" xr:uid="{CF076236-EF6F-4828-A1F9-8CDCF3DC3544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In this Exercise we calculate the characteristic bending resistance of the composite and apply a global safety factor of 1.2.</t>
        </r>
      </text>
    </comment>
    <comment ref="M13" authorId="0" shapeId="0" xr:uid="{47F498C7-3739-457C-973C-875B0245942A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Rebars in compression are not considered</t>
        </r>
      </text>
    </comment>
    <comment ref="J16" authorId="0" shapeId="0" xr:uid="{695E7A94-37EC-4798-8FAF-BE4CC4028DC6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We impose a maximal strain at the interface concrete/lamella</t>
        </r>
      </text>
    </comment>
    <comment ref="I17" authorId="0" shapeId="0" xr:uid="{324B2BA5-D3A5-4428-8862-E3F111EC5D88}">
      <text>
        <r>
          <rPr>
            <b/>
            <sz val="9"/>
            <color indexed="81"/>
            <rFont val="Segoe UI"/>
            <family val="2"/>
          </rPr>
          <t xml:space="preserve">Andreas Ammann: </t>
        </r>
        <r>
          <rPr>
            <sz val="9"/>
            <color indexed="81"/>
            <rFont val="Segoe UI"/>
            <family val="2"/>
          </rPr>
          <t>The force of the lamella is assumed to be in the middle of the cross section. For a thin plate this assumption is feasible.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17" authorId="0" shapeId="0" xr:uid="{37CC4FC3-EF22-4D08-9158-6FB8A5769C87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Strictly applying Bernoullis plane section theory</t>
        </r>
      </text>
    </comment>
    <comment ref="N18" authorId="0" shapeId="0" xr:uid="{BC155BFE-34BC-4E55-A51D-75660944DFD7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Characteristic value</t>
        </r>
      </text>
    </comment>
    <comment ref="N19" authorId="0" shapeId="0" xr:uid="{4547A4EA-9DFF-4CFE-9FCB-4EF1E0F680C4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Design value with global safety factor according to SIA 166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Andreas Ammann</author>
  </authors>
  <commentList>
    <comment ref="Q8" authorId="0" shapeId="0" xr:uid="{CD34FDA8-3B76-49C4-B7CC-2375255317CA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In this Exercise we calculate the characteristic bending resistance of the composite and apply a global safety factor of 1.2.</t>
        </r>
      </text>
    </comment>
    <comment ref="M13" authorId="0" shapeId="0" xr:uid="{F89002AC-D661-4ED9-8754-5FC69F7C696E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Rebars in compression are not considered</t>
        </r>
      </text>
    </comment>
    <comment ref="J16" authorId="0" shapeId="0" xr:uid="{1533CD0D-A89E-4D1F-B8DA-AB831496BB8E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We impose a maximal strain at the interface concrete/lamella</t>
        </r>
      </text>
    </comment>
    <comment ref="I17" authorId="0" shapeId="0" xr:uid="{A4B5119A-DA4B-4CEB-8D62-D7A849417220}">
      <text>
        <r>
          <rPr>
            <b/>
            <sz val="9"/>
            <color indexed="81"/>
            <rFont val="Segoe UI"/>
            <family val="2"/>
          </rPr>
          <t xml:space="preserve">Andreas Ammann: </t>
        </r>
        <r>
          <rPr>
            <sz val="9"/>
            <color indexed="81"/>
            <rFont val="Segoe UI"/>
            <family val="2"/>
          </rPr>
          <t>The force of the lamella is assumed to be in the middle of the cross section. For a thin plate this assumption is feasible.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17" authorId="0" shapeId="0" xr:uid="{11D281DB-D5BF-4FCC-B7E6-3A379BC773B8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using k</t>
        </r>
      </text>
    </comment>
    <comment ref="N18" authorId="0" shapeId="0" xr:uid="{2D1511C3-51FF-433F-B5F0-89FE10DC8242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Characteristic value</t>
        </r>
      </text>
    </comment>
    <comment ref="N19" authorId="0" shapeId="0" xr:uid="{7DDF7270-6941-499C-BECE-6DE8C549F497}">
      <text>
        <r>
          <rPr>
            <b/>
            <sz val="9"/>
            <color indexed="81"/>
            <rFont val="Segoe UI"/>
            <family val="2"/>
          </rPr>
          <t>Andreas Ammann:</t>
        </r>
        <r>
          <rPr>
            <sz val="9"/>
            <color indexed="81"/>
            <rFont val="Segoe UI"/>
            <family val="2"/>
          </rPr>
          <t xml:space="preserve">
Design value with global safety factor according to SIA 166</t>
        </r>
      </text>
    </comment>
  </commentList>
</comments>
</file>

<file path=xl/sharedStrings.xml><?xml version="1.0" encoding="utf-8"?>
<sst xmlns="http://schemas.openxmlformats.org/spreadsheetml/2006/main" count="166" uniqueCount="77">
  <si>
    <t>x</t>
  </si>
  <si>
    <t>[mm]</t>
  </si>
  <si>
    <t>[kN.m/m]</t>
  </si>
  <si>
    <r>
      <t>S</t>
    </r>
    <r>
      <rPr>
        <sz val="10"/>
        <rFont val="Arial"/>
        <family val="2"/>
      </rPr>
      <t>N</t>
    </r>
  </si>
  <si>
    <r>
      <t>[mm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/m]</t>
    </r>
  </si>
  <si>
    <t>s[mm]</t>
  </si>
  <si>
    <r>
      <t xml:space="preserve">Æ </t>
    </r>
    <r>
      <rPr>
        <sz val="10"/>
        <rFont val="Arial"/>
        <family val="2"/>
      </rPr>
      <t>[mm]</t>
    </r>
  </si>
  <si>
    <t>c [mm]</t>
  </si>
  <si>
    <r>
      <t>e</t>
    </r>
    <r>
      <rPr>
        <sz val="10"/>
        <rFont val="Arial"/>
        <family val="2"/>
      </rPr>
      <t xml:space="preserve"> [‰]</t>
    </r>
  </si>
  <si>
    <r>
      <t xml:space="preserve">s </t>
    </r>
    <r>
      <rPr>
        <sz val="10"/>
        <rFont val="Arial"/>
        <family val="2"/>
      </rPr>
      <t>[Mpa]</t>
    </r>
  </si>
  <si>
    <r>
      <t>e</t>
    </r>
    <r>
      <rPr>
        <vertAlign val="subscript"/>
        <sz val="8"/>
        <rFont val="Arial"/>
        <family val="2"/>
      </rPr>
      <t>U,elast</t>
    </r>
    <r>
      <rPr>
        <sz val="8"/>
        <rFont val="Arial"/>
        <family val="2"/>
      </rPr>
      <t xml:space="preserve"> [‰]</t>
    </r>
  </si>
  <si>
    <r>
      <t>e</t>
    </r>
    <r>
      <rPr>
        <vertAlign val="subscript"/>
        <sz val="8"/>
        <rFont val="Arial"/>
        <family val="2"/>
      </rPr>
      <t>b,elast</t>
    </r>
    <r>
      <rPr>
        <sz val="8"/>
        <rFont val="Arial"/>
        <family val="2"/>
      </rPr>
      <t xml:space="preserve"> [‰]</t>
    </r>
  </si>
  <si>
    <t>Interface</t>
  </si>
  <si>
    <t>[kN/m]</t>
  </si>
  <si>
    <r>
      <t>x</t>
    </r>
    <r>
      <rPr>
        <vertAlign val="subscript"/>
        <sz val="10"/>
        <rFont val="Arial"/>
        <family val="2"/>
      </rPr>
      <t>n-n</t>
    </r>
  </si>
  <si>
    <r>
      <t>F</t>
    </r>
    <r>
      <rPr>
        <vertAlign val="subscript"/>
        <sz val="10"/>
        <rFont val="Arial"/>
        <family val="2"/>
      </rPr>
      <t>U,t</t>
    </r>
  </si>
  <si>
    <t xml:space="preserve">Resisting moment </t>
  </si>
  <si>
    <t>Input values</t>
  </si>
  <si>
    <t>Calculated values</t>
  </si>
  <si>
    <t>Concrete</t>
  </si>
  <si>
    <r>
      <t>e</t>
    </r>
    <r>
      <rPr>
        <vertAlign val="subscript"/>
        <sz val="10"/>
        <rFont val="Arial"/>
        <family val="2"/>
      </rPr>
      <t>S max</t>
    </r>
    <r>
      <rPr>
        <sz val="10"/>
        <rFont val="Arial"/>
        <family val="2"/>
      </rPr>
      <t xml:space="preserve"> [‰]</t>
    </r>
  </si>
  <si>
    <t>Tension As, concrete</t>
  </si>
  <si>
    <r>
      <t>f</t>
    </r>
    <r>
      <rPr>
        <vertAlign val="subscript"/>
        <sz val="10"/>
        <rFont val="Arial"/>
        <family val="2"/>
      </rPr>
      <t>Utuk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</si>
  <si>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Utud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</si>
  <si>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[MPa]</t>
    </r>
  </si>
  <si>
    <t>Partial safety factors</t>
  </si>
  <si>
    <t>Steel</t>
  </si>
  <si>
    <r>
      <t>g</t>
    </r>
    <r>
      <rPr>
        <vertAlign val="subscript"/>
        <sz val="10"/>
        <rFont val="Calibri"/>
        <family val="2"/>
      </rPr>
      <t>s</t>
    </r>
  </si>
  <si>
    <r>
      <t>g</t>
    </r>
    <r>
      <rPr>
        <vertAlign val="subscript"/>
        <sz val="10"/>
        <rFont val="Calibri"/>
        <family val="2"/>
      </rPr>
      <t>c</t>
    </r>
  </si>
  <si>
    <r>
      <rPr>
        <sz val="10"/>
        <rFont val="Symbol"/>
        <family val="1"/>
        <charset val="2"/>
      </rPr>
      <t>h</t>
    </r>
    <r>
      <rPr>
        <vertAlign val="subscript"/>
        <sz val="10"/>
        <rFont val="Arial"/>
        <family val="2"/>
      </rPr>
      <t>k</t>
    </r>
  </si>
  <si>
    <t>Resolution position neutral axis by  EXCEL SOLVER</t>
  </si>
  <si>
    <r>
      <t>f</t>
    </r>
    <r>
      <rPr>
        <vertAlign val="subscript"/>
        <sz val="10"/>
        <rFont val="Arial"/>
        <family val="2"/>
      </rPr>
      <t>sk(act)</t>
    </r>
    <r>
      <rPr>
        <sz val="10"/>
        <rFont val="Arial"/>
        <family val="2"/>
      </rPr>
      <t xml:space="preserve"> [MPa]</t>
    </r>
  </si>
  <si>
    <r>
      <t>m</t>
    </r>
    <r>
      <rPr>
        <b/>
        <vertAlign val="subscript"/>
        <sz val="10"/>
        <rFont val="Arial"/>
        <family val="2"/>
      </rPr>
      <t>R,1</t>
    </r>
    <r>
      <rPr>
        <b/>
        <sz val="10"/>
        <rFont val="Arial"/>
        <family val="2"/>
      </rPr>
      <t xml:space="preserve">, </t>
    </r>
    <r>
      <rPr>
        <b/>
        <vertAlign val="subscript"/>
        <sz val="10"/>
        <rFont val="Arial"/>
        <family val="2"/>
      </rPr>
      <t>act</t>
    </r>
  </si>
  <si>
    <r>
      <t>h</t>
    </r>
    <r>
      <rPr>
        <vertAlign val="subscript"/>
        <sz val="10"/>
        <rFont val="Arial"/>
        <family val="2"/>
      </rPr>
      <t>c</t>
    </r>
    <r>
      <rPr>
        <sz val="10"/>
        <rFont val="Arial"/>
        <family val="2"/>
      </rPr>
      <t>,</t>
    </r>
    <r>
      <rPr>
        <vertAlign val="subscript"/>
        <sz val="10"/>
        <rFont val="Arial"/>
        <family val="2"/>
      </rPr>
      <t>act</t>
    </r>
  </si>
  <si>
    <r>
      <t>f</t>
    </r>
    <r>
      <rPr>
        <vertAlign val="subscript"/>
        <sz val="10"/>
        <rFont val="Arial"/>
        <family val="2"/>
      </rPr>
      <t>ck, act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</si>
  <si>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cd, act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</si>
  <si>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sd(act)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</si>
  <si>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s</t>
    </r>
    <r>
      <rPr>
        <sz val="10"/>
        <rFont val="Arial"/>
        <family val="2"/>
      </rPr>
      <t xml:space="preserve"> [MPa]</t>
    </r>
  </si>
  <si>
    <t>Neutral axis</t>
  </si>
  <si>
    <t>Seek "I10" so that "M19"=0</t>
  </si>
  <si>
    <t>Exe Macro</t>
  </si>
  <si>
    <t>Hybrid CFRP lamella / RC member</t>
  </si>
  <si>
    <t>CFRP</t>
  </si>
  <si>
    <t>CRFP</t>
  </si>
  <si>
    <r>
      <rPr>
        <sz val="10"/>
        <rFont val="Symbol"/>
        <family val="1"/>
        <charset val="2"/>
      </rPr>
      <t>g</t>
    </r>
    <r>
      <rPr>
        <vertAlign val="subscript"/>
        <sz val="10"/>
        <rFont val="Arial"/>
        <family val="2"/>
      </rPr>
      <t>f</t>
    </r>
  </si>
  <si>
    <r>
      <t>A</t>
    </r>
    <r>
      <rPr>
        <vertAlign val="subscript"/>
        <sz val="10"/>
        <rFont val="Arial"/>
        <family val="2"/>
      </rPr>
      <t>sc, act top</t>
    </r>
    <r>
      <rPr>
        <sz val="10"/>
        <rFont val="Arial"/>
        <family val="2"/>
      </rPr>
      <t xml:space="preserve"> concrete</t>
    </r>
  </si>
  <si>
    <r>
      <t>A</t>
    </r>
    <r>
      <rPr>
        <vertAlign val="subscript"/>
        <sz val="10"/>
        <rFont val="Arial"/>
        <family val="2"/>
      </rPr>
      <t>sc,actbot</t>
    </r>
    <r>
      <rPr>
        <sz val="10"/>
        <rFont val="Arial"/>
        <family val="2"/>
      </rPr>
      <t xml:space="preserve"> concrete</t>
    </r>
  </si>
  <si>
    <r>
      <t>A</t>
    </r>
    <r>
      <rPr>
        <vertAlign val="subscript"/>
        <sz val="10"/>
        <rFont val="Arial"/>
        <family val="2"/>
      </rPr>
      <t>sc,top</t>
    </r>
  </si>
  <si>
    <r>
      <t>A</t>
    </r>
    <r>
      <rPr>
        <vertAlign val="subscript"/>
        <sz val="10"/>
        <rFont val="Arial"/>
        <family val="2"/>
      </rPr>
      <t>sc,bot</t>
    </r>
  </si>
  <si>
    <t>Design Bond coeff</t>
  </si>
  <si>
    <r>
      <t>k</t>
    </r>
    <r>
      <rPr>
        <vertAlign val="subscript"/>
        <sz val="10"/>
        <rFont val="Arial"/>
        <family val="2"/>
      </rPr>
      <t>L</t>
    </r>
  </si>
  <si>
    <r>
      <t>E</t>
    </r>
    <r>
      <rPr>
        <vertAlign val="subscript"/>
        <sz val="10"/>
        <rFont val="Arial"/>
        <family val="2"/>
      </rPr>
      <t>L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</si>
  <si>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L,m</t>
    </r>
    <r>
      <rPr>
        <sz val="10"/>
        <rFont val="Arial"/>
        <family val="2"/>
      </rPr>
      <t xml:space="preserve"> [‰]</t>
    </r>
  </si>
  <si>
    <t>Global (SIA 166)</t>
  </si>
  <si>
    <t>prEN1992-1-1</t>
  </si>
  <si>
    <t>-</t>
  </si>
  <si>
    <r>
      <t>m</t>
    </r>
    <r>
      <rPr>
        <vertAlign val="subscript"/>
        <sz val="10"/>
        <rFont val="Arial"/>
        <family val="2"/>
      </rPr>
      <t>Rd,act</t>
    </r>
  </si>
  <si>
    <t>Compression concrete</t>
  </si>
  <si>
    <r>
      <t>t</t>
    </r>
    <r>
      <rPr>
        <vertAlign val="subscript"/>
        <sz val="10"/>
        <rFont val="Arial"/>
        <family val="2"/>
      </rPr>
      <t>L</t>
    </r>
  </si>
  <si>
    <r>
      <t>d</t>
    </r>
    <r>
      <rPr>
        <vertAlign val="subscript"/>
        <sz val="10"/>
        <rFont val="Arial"/>
        <family val="2"/>
      </rPr>
      <t>L</t>
    </r>
  </si>
  <si>
    <r>
      <t>d</t>
    </r>
    <r>
      <rPr>
        <vertAlign val="subscript"/>
        <sz val="10"/>
        <rFont val="Arial"/>
        <family val="2"/>
      </rPr>
      <t>int</t>
    </r>
  </si>
  <si>
    <t>CFRP Lamella</t>
  </si>
  <si>
    <r>
      <t>d</t>
    </r>
    <r>
      <rPr>
        <vertAlign val="subscript"/>
        <sz val="10"/>
        <rFont val="Arial"/>
        <family val="2"/>
      </rPr>
      <t>2</t>
    </r>
  </si>
  <si>
    <t>d</t>
  </si>
  <si>
    <r>
      <t>F</t>
    </r>
    <r>
      <rPr>
        <vertAlign val="subscript"/>
        <sz val="10"/>
        <rFont val="Arial"/>
        <family val="2"/>
      </rPr>
      <t>sc,top</t>
    </r>
  </si>
  <si>
    <r>
      <t>F</t>
    </r>
    <r>
      <rPr>
        <vertAlign val="subscript"/>
        <sz val="10"/>
        <rFont val="Arial"/>
        <family val="2"/>
      </rPr>
      <t>sc,bot</t>
    </r>
  </si>
  <si>
    <r>
      <t>F</t>
    </r>
    <r>
      <rPr>
        <vertAlign val="subscript"/>
        <sz val="10"/>
        <rFont val="Arial"/>
        <family val="2"/>
      </rPr>
      <t>L</t>
    </r>
  </si>
  <si>
    <r>
      <t>b</t>
    </r>
    <r>
      <rPr>
        <vertAlign val="subscript"/>
        <sz val="10"/>
        <rFont val="Arial"/>
        <family val="2"/>
      </rPr>
      <t>L</t>
    </r>
  </si>
  <si>
    <r>
      <t>d</t>
    </r>
    <r>
      <rPr>
        <vertAlign val="subscript"/>
        <sz val="10"/>
        <rFont val="Arial"/>
        <family val="2"/>
      </rPr>
      <t>c,top</t>
    </r>
  </si>
  <si>
    <t>Tension, Lamella</t>
  </si>
  <si>
    <t>Compression or tension As, concrete</t>
  </si>
  <si>
    <r>
      <t>m</t>
    </r>
    <r>
      <rPr>
        <vertAlign val="subscript"/>
        <sz val="10"/>
        <rFont val="Arial"/>
        <family val="2"/>
      </rPr>
      <t>L</t>
    </r>
  </si>
  <si>
    <r>
      <t>m</t>
    </r>
    <r>
      <rPr>
        <vertAlign val="subscript"/>
        <sz val="10"/>
        <rFont val="Arial"/>
        <family val="2"/>
      </rPr>
      <t>sc,bot</t>
    </r>
  </si>
  <si>
    <r>
      <t>m</t>
    </r>
    <r>
      <rPr>
        <vertAlign val="subscript"/>
        <sz val="10"/>
        <rFont val="Arial"/>
        <family val="2"/>
      </rPr>
      <t>sc,top</t>
    </r>
  </si>
  <si>
    <r>
      <t>m</t>
    </r>
    <r>
      <rPr>
        <vertAlign val="subscript"/>
        <sz val="10"/>
        <rFont val="Arial"/>
        <family val="2"/>
      </rPr>
      <t>cc</t>
    </r>
  </si>
  <si>
    <r>
      <t>A</t>
    </r>
    <r>
      <rPr>
        <vertAlign val="subscript"/>
        <sz val="10"/>
        <rFont val="Arial"/>
        <family val="2"/>
      </rPr>
      <t>sc, act,top</t>
    </r>
  </si>
  <si>
    <r>
      <t>A</t>
    </r>
    <r>
      <rPr>
        <vertAlign val="subscript"/>
        <sz val="10"/>
        <rFont val="Arial"/>
        <family val="2"/>
      </rPr>
      <t>sc,act,bot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</si>
</sst>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8">
    <font>
      <sz val="10"/>
      <name val="Arial"/>
    </font>
    <font>
      <b/>
      <sz val="12"/>
      <name val="Arial"/>
      <family val="2"/>
    </font>
    <font>
      <sz val="10"/>
      <name val="Symbol"/>
      <family val="1"/>
      <charset val="2"/>
    </font>
    <font>
      <vertAlign val="superscript"/>
      <sz val="10"/>
      <name val="Arial"/>
      <family val="2"/>
    </font>
    <font>
      <sz val="10"/>
      <name val="Arial"/>
      <family val="2"/>
    </font>
    <font>
      <vertAlign val="subscript"/>
      <sz val="10"/>
      <name val="Arial"/>
      <family val="2"/>
    </font>
    <font>
      <b/>
      <sz val="10"/>
      <color indexed="10"/>
      <name val="Arial"/>
      <family val="2"/>
    </font>
    <font>
      <sz val="8"/>
      <name val="Symbol"/>
      <family val="1"/>
      <charset val="2"/>
    </font>
    <font>
      <sz val="8"/>
      <name val="Arial"/>
      <family val="2"/>
    </font>
    <font>
      <vertAlign val="subscript"/>
      <sz val="8"/>
      <name val="Arial"/>
      <family val="2"/>
    </font>
    <font>
      <sz val="10"/>
      <name val="Arial"/>
      <family val="1"/>
      <charset val="2"/>
    </font>
    <font>
      <vertAlign val="subscript"/>
      <sz val="10"/>
      <name val="Calibri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/>
    <xf numFmtId="0" fontId="0" fillId="2" borderId="0" xfId="0" applyFill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right"/>
    </xf>
    <xf numFmtId="165" fontId="0" fillId="3" borderId="0" xfId="0" applyNumberFormat="1" applyFill="1" applyAlignment="1">
      <alignment horizontal="center"/>
    </xf>
    <xf numFmtId="0" fontId="0" fillId="0" borderId="7" xfId="0" applyBorder="1"/>
    <xf numFmtId="0" fontId="0" fillId="0" borderId="6" xfId="0" applyBorder="1" applyAlignment="1">
      <alignment horizontal="left"/>
    </xf>
    <xf numFmtId="165" fontId="0" fillId="2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7" xfId="0" applyNumberForma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7" fillId="0" borderId="3" xfId="0" applyFont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165" fontId="0" fillId="0" borderId="0" xfId="0" applyNumberFormat="1"/>
    <xf numFmtId="0" fontId="0" fillId="0" borderId="6" xfId="0" applyBorder="1" applyAlignment="1">
      <alignment horizontal="right"/>
    </xf>
    <xf numFmtId="165" fontId="0" fillId="4" borderId="7" xfId="0" applyNumberForma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7" xfId="0" applyNumberFormat="1" applyBorder="1"/>
    <xf numFmtId="165" fontId="0" fillId="3" borderId="4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0" fontId="0" fillId="6" borderId="1" xfId="0" applyFill="1" applyBorder="1"/>
    <xf numFmtId="0" fontId="12" fillId="6" borderId="2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0" xfId="0" applyFill="1"/>
    <xf numFmtId="0" fontId="0" fillId="6" borderId="7" xfId="0" applyFill="1" applyBorder="1"/>
    <xf numFmtId="0" fontId="4" fillId="6" borderId="0" xfId="0" applyFont="1" applyFill="1" applyAlignment="1">
      <alignment horizontal="right"/>
    </xf>
    <xf numFmtId="0" fontId="10" fillId="6" borderId="0" xfId="0" applyFont="1" applyFill="1" applyAlignment="1">
      <alignment horizontal="right"/>
    </xf>
    <xf numFmtId="0" fontId="2" fillId="6" borderId="0" xfId="0" applyFont="1" applyFill="1" applyAlignment="1">
      <alignment horizontal="right"/>
    </xf>
    <xf numFmtId="0" fontId="0" fillId="6" borderId="8" xfId="0" applyFill="1" applyBorder="1"/>
    <xf numFmtId="0" fontId="0" fillId="6" borderId="4" xfId="0" applyFill="1" applyBorder="1"/>
    <xf numFmtId="0" fontId="0" fillId="6" borderId="5" xfId="0" applyFill="1" applyBorder="1"/>
    <xf numFmtId="0" fontId="0" fillId="4" borderId="4" xfId="0" applyFill="1" applyBorder="1"/>
    <xf numFmtId="0" fontId="4" fillId="0" borderId="9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2" fillId="0" borderId="11" xfId="0" applyFont="1" applyBorder="1" applyAlignment="1">
      <alignment horizontal="right"/>
    </xf>
    <xf numFmtId="165" fontId="12" fillId="4" borderId="12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11" xfId="0" applyFont="1" applyBorder="1"/>
    <xf numFmtId="0" fontId="0" fillId="0" borderId="13" xfId="0" applyBorder="1"/>
    <xf numFmtId="0" fontId="0" fillId="3" borderId="14" xfId="0" applyFill="1" applyBorder="1" applyAlignment="1">
      <alignment wrapText="1"/>
    </xf>
    <xf numFmtId="2" fontId="4" fillId="4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15" fillId="0" borderId="4" xfId="0" applyFont="1" applyBorder="1"/>
    <xf numFmtId="165" fontId="4" fillId="4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5" borderId="0" xfId="0" applyFont="1" applyFill="1"/>
    <xf numFmtId="0" fontId="4" fillId="0" borderId="4" xfId="0" applyFont="1" applyBorder="1" applyAlignment="1">
      <alignment horizontal="right"/>
    </xf>
    <xf numFmtId="165" fontId="0" fillId="2" borderId="4" xfId="0" applyNumberFormat="1" applyFill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0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50"/>
              <a:t>Strains distribution over height</a:t>
            </a:r>
          </a:p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 sz="1050"/>
          </a:p>
        </c:rich>
      </c:tx>
      <c:layout>
        <c:manualLayout>
          <c:xMode val="edge"/>
          <c:yMode val="edge"/>
          <c:x val="0.27727295082378567"/>
          <c:y val="4.618285771603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247615642319142"/>
          <c:y val="0.19213586082881509"/>
          <c:w val="0.69837969631936991"/>
          <c:h val="0.69178684901229448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'ULS - Design Bernoulli'!$A$12:$A$17</c:f>
              <c:numCache>
                <c:formatCode>0.0</c:formatCode>
                <c:ptCount val="6"/>
                <c:pt idx="0">
                  <c:v>0</c:v>
                </c:pt>
                <c:pt idx="1">
                  <c:v>38</c:v>
                </c:pt>
                <c:pt idx="2">
                  <c:v>32.055999999999997</c:v>
                </c:pt>
                <c:pt idx="3">
                  <c:v>178</c:v>
                </c:pt>
                <c:pt idx="4">
                  <c:v>220</c:v>
                </c:pt>
                <c:pt idx="5">
                  <c:v>220.6</c:v>
                </c:pt>
              </c:numCache>
            </c:numRef>
          </c:xVal>
          <c:yVal>
            <c:numRef>
              <c:f>'ULS - Design Bernoulli'!$J$12:$J$17</c:f>
              <c:numCache>
                <c:formatCode>0.00</c:formatCode>
                <c:ptCount val="6"/>
                <c:pt idx="0">
                  <c:v>-0.85280721917166791</c:v>
                </c:pt>
                <c:pt idx="1">
                  <c:v>0.15813220959434732</c:v>
                </c:pt>
                <c:pt idx="2" formatCode="General">
                  <c:v>0</c:v>
                </c:pt>
                <c:pt idx="3">
                  <c:v>3.8826458945217723</c:v>
                </c:pt>
                <c:pt idx="4" formatCode="General">
                  <c:v>5</c:v>
                </c:pt>
                <c:pt idx="5">
                  <c:v>5.0159622015068308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DD-4920-84FA-99E47FE7A3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471464"/>
        <c:axId val="1"/>
      </c:scatterChart>
      <c:valAx>
        <c:axId val="557471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fr-CH" sz="1000"/>
                  <a:t>Position x [mm]</a:t>
                </a:r>
              </a:p>
            </c:rich>
          </c:tx>
          <c:layout>
            <c:manualLayout>
              <c:xMode val="edge"/>
              <c:yMode val="edge"/>
              <c:x val="0.41258778599137824"/>
              <c:y val="0.90122373238377051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fr-CH" sz="1100"/>
                  <a:t>Strain [</a:t>
                </a:r>
                <a:r>
                  <a:rPr lang="fr-CH" sz="1100"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rPr>
                  <a:t>‰]</a:t>
                </a:r>
                <a:endParaRPr lang="fr-CH" sz="1100"/>
              </a:p>
            </c:rich>
          </c:tx>
          <c:layout>
            <c:manualLayout>
              <c:xMode val="edge"/>
              <c:yMode val="edge"/>
              <c:x val="4.4382750435354279E-2"/>
              <c:y val="0.40751425180132739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747146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0807212117706548"/>
          <c:y val="0.28607060728361372"/>
          <c:w val="0.18684620933015816"/>
          <c:h val="5.97016919548411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50"/>
              <a:t>Strains distribution over height</a:t>
            </a:r>
          </a:p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 sz="1050"/>
          </a:p>
        </c:rich>
      </c:tx>
      <c:layout>
        <c:manualLayout>
          <c:xMode val="edge"/>
          <c:yMode val="edge"/>
          <c:x val="0.27727295082378567"/>
          <c:y val="4.618285771603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247615642319142"/>
          <c:y val="0.19213586082881509"/>
          <c:w val="0.69837969631936991"/>
          <c:h val="0.69178684901229448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'ULS - Design with kL'!$A$12:$A$17</c:f>
              <c:numCache>
                <c:formatCode>0.0</c:formatCode>
                <c:ptCount val="6"/>
                <c:pt idx="0">
                  <c:v>0</c:v>
                </c:pt>
                <c:pt idx="1">
                  <c:v>38</c:v>
                </c:pt>
                <c:pt idx="2">
                  <c:v>32.798616723840617</c:v>
                </c:pt>
                <c:pt idx="3">
                  <c:v>178</c:v>
                </c:pt>
                <c:pt idx="4">
                  <c:v>220</c:v>
                </c:pt>
                <c:pt idx="5">
                  <c:v>220.6</c:v>
                </c:pt>
              </c:numCache>
            </c:numRef>
          </c:xVal>
          <c:yVal>
            <c:numRef>
              <c:f>'ULS - Design with kL'!$J$12:$J$17</c:f>
              <c:numCache>
                <c:formatCode>0.00</c:formatCode>
                <c:ptCount val="6"/>
                <c:pt idx="0">
                  <c:v>-0.87602495638229638</c:v>
                </c:pt>
                <c:pt idx="1">
                  <c:v>0.1389248088110093</c:v>
                </c:pt>
                <c:pt idx="2" formatCode="General">
                  <c:v>0</c:v>
                </c:pt>
                <c:pt idx="3">
                  <c:v>3.8782134174179252</c:v>
                </c:pt>
                <c:pt idx="4" formatCode="General">
                  <c:v>5</c:v>
                </c:pt>
                <c:pt idx="5">
                  <c:v>6.25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F6-49BB-922D-82151CBA8A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471464"/>
        <c:axId val="1"/>
      </c:scatterChart>
      <c:valAx>
        <c:axId val="557471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fr-CH" sz="1000"/>
                  <a:t>Position x [mm]</a:t>
                </a:r>
              </a:p>
            </c:rich>
          </c:tx>
          <c:layout>
            <c:manualLayout>
              <c:xMode val="edge"/>
              <c:yMode val="edge"/>
              <c:x val="0.41258778599137824"/>
              <c:y val="0.90122373238377051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fr-CH" sz="1100"/>
                  <a:t>Strain [</a:t>
                </a:r>
                <a:r>
                  <a:rPr lang="fr-CH" sz="1100"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rPr>
                  <a:t>‰]</a:t>
                </a:r>
                <a:endParaRPr lang="fr-CH" sz="1100"/>
              </a:p>
            </c:rich>
          </c:tx>
          <c:layout>
            <c:manualLayout>
              <c:xMode val="edge"/>
              <c:yMode val="edge"/>
              <c:x val="4.4382750435354279E-2"/>
              <c:y val="0.40751425180132739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747146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0807212117706548"/>
          <c:y val="0.28607060728361372"/>
          <c:w val="0.18684620933015816"/>
          <c:h val="5.97016919548411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510540</xdr:colOff>
      <xdr:row>10</xdr:row>
      <xdr:rowOff>121920</xdr:rowOff>
    </xdr:from>
    <xdr:to>
      <xdr:col>24</xdr:col>
      <xdr:colOff>167640</xdr:colOff>
      <xdr:row>26</xdr:row>
      <xdr:rowOff>137160</xdr:rowOff>
    </xdr:to>
    <xdr:graphicFrame macro="">
      <xdr:nvGraphicFramePr>
        <xdr:cNvPr id="19497" name="Graphique 4">
          <a:extLst>
            <a:ext uri="{FF2B5EF4-FFF2-40B4-BE49-F238E27FC236}">
              <a16:creationId xmlns:a16="http://schemas.microsoft.com/office/drawing/2014/main" id="{C0D5E431-E180-8458-D0D3-6A97D8F9E6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104775</xdr:colOff>
      <xdr:row>1</xdr:row>
      <xdr:rowOff>66675</xdr:rowOff>
    </xdr:from>
    <xdr:to>
      <xdr:col>21</xdr:col>
      <xdr:colOff>723900</xdr:colOff>
      <xdr:row>4</xdr:row>
      <xdr:rowOff>38100</xdr:rowOff>
    </xdr:to>
    <xdr:sp macro="[0]!Macro1" textlink="">
      <xdr:nvSpPr>
        <xdr:cNvPr id="4" name="UTurnArrow">
          <a:extLst>
            <a:ext uri="{FF2B5EF4-FFF2-40B4-BE49-F238E27FC236}">
              <a16:creationId xmlns:a16="http://schemas.microsoft.com/office/drawing/2014/main" id="{93EBF700-D6F8-4658-96AE-9D7A586D8020}"/>
            </a:ext>
          </a:extLst>
        </xdr:cNvPr>
        <xdr:cNvSpPr>
          <a:spLocks noEditPoints="1" noChangeArrowheads="1"/>
        </xdr:cNvSpPr>
      </xdr:nvSpPr>
      <xdr:spPr bwMode="auto">
        <a:xfrm>
          <a:off x="5848350" y="66675"/>
          <a:ext cx="619125" cy="542925"/>
        </a:xfrm>
        <a:custGeom>
          <a:avLst/>
          <a:gdLst>
            <a:gd name="G0" fmla="+- 0 0 0"/>
            <a:gd name="G1" fmla="+- 5574 0 0"/>
            <a:gd name="G2" fmla="*/ 5574 1 2"/>
            <a:gd name="G3" fmla="*/ 9725 1 2"/>
            <a:gd name="G4" fmla="+- 10800 G3 G2"/>
            <a:gd name="G5" fmla="+- 10800 G3 0"/>
            <a:gd name="G6" fmla="+- G5 G2 0"/>
            <a:gd name="G7" fmla="*/ G6 1 2"/>
            <a:gd name="G8" fmla="+- 9725 0 0"/>
            <a:gd name="G9" fmla="+- 21600 0 5574"/>
            <a:gd name="G10" fmla="+- 21600 0 9725"/>
            <a:gd name="G11" fmla="min G10 8691"/>
            <a:gd name="G12" fmla="+- 8826 0 0"/>
            <a:gd name="G13" fmla="+- 14865 0 5975"/>
            <a:gd name="G14" fmla="+- 14865 0 0"/>
            <a:gd name="G15" fmla="*/ 5574 5842 6110"/>
            <a:gd name="G16" fmla="+- 8826 1350 0"/>
            <a:gd name="G17" fmla="+- 8310 0 G15"/>
            <a:gd name="G18" fmla="*/ G17 G7 8310"/>
            <a:gd name="G19" fmla="+- 5574 G18 0"/>
            <a:gd name="G20" fmla="+- G4 0 G18"/>
            <a:gd name="T0" fmla="*/ 9225 w 21600"/>
            <a:gd name="T1" fmla="*/ 0 h 21600"/>
            <a:gd name="T2" fmla="*/ 2787 w 21600"/>
            <a:gd name="T3" fmla="*/ 21600 h 21600"/>
            <a:gd name="T4" fmla="*/ 9725 w 21600"/>
            <a:gd name="T5" fmla="*/ 8826 h 21600"/>
            <a:gd name="T6" fmla="*/ 15663 w 21600"/>
            <a:gd name="T7" fmla="*/ 14865 h 21600"/>
            <a:gd name="T8" fmla="*/ 21600 w 21600"/>
            <a:gd name="T9" fmla="*/ 8826 h 21600"/>
            <a:gd name="T10" fmla="*/ 17694720 60000 65536"/>
            <a:gd name="T11" fmla="*/ 5898240 60000 65536"/>
            <a:gd name="T12" fmla="*/ 5898240 60000 65536"/>
            <a:gd name="T13" fmla="*/ 5898240 60000 65536"/>
            <a:gd name="T14" fmla="*/ 0 60000 65536"/>
            <a:gd name="T15" fmla="*/ 0 w 21600"/>
            <a:gd name="T16" fmla="*/ 8310 h 21600"/>
            <a:gd name="T17" fmla="*/ G1 w 21600"/>
            <a:gd name="T18" fmla="*/ 21600 h 216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1600" h="21600">
              <a:moveTo>
                <a:pt x="15663" y="14865"/>
              </a:moveTo>
              <a:lnTo>
                <a:pt x="21600" y="8826"/>
              </a:lnTo>
              <a:lnTo>
                <a:pt x="18450" y="8826"/>
              </a:lnTo>
              <a:lnTo>
                <a:pt x="18450" y="8310"/>
              </a:lnTo>
              <a:cubicBezTo>
                <a:pt x="18450" y="3721"/>
                <a:pt x="14320" y="0"/>
                <a:pt x="9225" y="0"/>
              </a:cubicBezTo>
              <a:cubicBezTo>
                <a:pt x="4130" y="0"/>
                <a:pt x="0" y="3799"/>
                <a:pt x="0" y="8485"/>
              </a:cubicBezTo>
              <a:lnTo>
                <a:pt x="0" y="21600"/>
              </a:lnTo>
              <a:lnTo>
                <a:pt x="5574" y="21600"/>
              </a:lnTo>
              <a:lnTo>
                <a:pt x="5574" y="8310"/>
              </a:lnTo>
              <a:cubicBezTo>
                <a:pt x="5574" y="6664"/>
                <a:pt x="7055" y="5330"/>
                <a:pt x="8882" y="5330"/>
              </a:cubicBezTo>
              <a:lnTo>
                <a:pt x="9568" y="5330"/>
              </a:lnTo>
              <a:cubicBezTo>
                <a:pt x="11395" y="5330"/>
                <a:pt x="12876" y="6664"/>
                <a:pt x="12876" y="8310"/>
              </a:cubicBezTo>
              <a:lnTo>
                <a:pt x="12876" y="8826"/>
              </a:lnTo>
              <a:lnTo>
                <a:pt x="9725" y="8826"/>
              </a:lnTo>
              <a:close/>
            </a:path>
          </a:pathLst>
        </a:cu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0</xdr:col>
      <xdr:colOff>388775</xdr:colOff>
      <xdr:row>21</xdr:row>
      <xdr:rowOff>113360</xdr:rowOff>
    </xdr:from>
    <xdr:to>
      <xdr:col>9</xdr:col>
      <xdr:colOff>218328</xdr:colOff>
      <xdr:row>31</xdr:row>
      <xdr:rowOff>113359</xdr:rowOff>
    </xdr:to>
    <xdr:grpSp>
      <xdr:nvGrpSpPr>
        <xdr:cNvPr id="2" name="Groupe 20">
          <a:extLst>
            <a:ext uri="{FF2B5EF4-FFF2-40B4-BE49-F238E27FC236}">
              <a16:creationId xmlns:a16="http://schemas.microsoft.com/office/drawing/2014/main" id="{8CCB8354-A8E1-8E2E-F4FE-43ABE46AFA6F}"/>
            </a:ext>
          </a:extLst>
        </xdr:cNvPr>
        <xdr:cNvGrpSpPr/>
      </xdr:nvGrpSpPr>
      <xdr:grpSpPr>
        <a:xfrm>
          <a:off x="388775" y="4177360"/>
          <a:ext cx="6171086" cy="1693332"/>
          <a:chOff x="566101" y="1133475"/>
          <a:chExt cx="8844600" cy="2119313"/>
        </a:xfrm>
      </xdr:grpSpPr>
      <xdr:pic>
        <xdr:nvPicPr>
          <xdr:cNvPr id="3" name="Image 8" descr="Une image contenant diagramme, ligne, Plan, Dessin technique&#10;&#10;Description générée automatiquement">
            <a:extLst>
              <a:ext uri="{FF2B5EF4-FFF2-40B4-BE49-F238E27FC236}">
                <a16:creationId xmlns:a16="http://schemas.microsoft.com/office/drawing/2014/main" id="{71398853-6E57-6FAF-EF19-0138367FE6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66101" y="1133475"/>
            <a:ext cx="8844600" cy="2119313"/>
          </a:xfrm>
          <a:prstGeom prst="rect">
            <a:avLst/>
          </a:prstGeom>
        </xdr:spPr>
      </xdr:pic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Zone de texte 1">
                <a:extLst>
                  <a:ext uri="{FF2B5EF4-FFF2-40B4-BE49-F238E27FC236}">
                    <a16:creationId xmlns:a16="http://schemas.microsoft.com/office/drawing/2014/main" id="{D4C975A5-F59B-D9AC-F72A-5A8F5FE897C7}"/>
                  </a:ext>
                </a:extLst>
              </xdr:cNvPr>
              <xdr:cNvSpPr txBox="1"/>
            </xdr:nvSpPr>
            <xdr:spPr>
              <a:xfrm>
                <a:off x="4081523" y="1405060"/>
                <a:ext cx="490477" cy="348584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fr-CH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</m:ctrlPr>
                        </m:sSubPr>
                        <m:e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𝜀</m:t>
                          </m:r>
                        </m:e>
                        <m:sub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𝑠𝑚</m:t>
                          </m:r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2</m:t>
                          </m:r>
                        </m:sub>
                      </m:sSub>
                    </m:oMath>
                  </m:oMathPara>
                </a14:m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Zone de texte 1">
                <a:extLst>
                  <a:ext uri="{FF2B5EF4-FFF2-40B4-BE49-F238E27FC236}">
                    <a16:creationId xmlns:a16="http://schemas.microsoft.com/office/drawing/2014/main" id="{D4C975A5-F59B-D9AC-F72A-5A8F5FE897C7}"/>
                  </a:ext>
                </a:extLst>
              </xdr:cNvPr>
              <xdr:cNvSpPr txBox="1"/>
            </xdr:nvSpPr>
            <xdr:spPr>
              <a:xfrm>
                <a:off x="4081523" y="1405060"/>
                <a:ext cx="490477" cy="348584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𝜀</a:t>
                </a:r>
                <a:r>
                  <a:rPr lang="fr-CH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_</a:t>
                </a: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𝑠𝑚2</a:t>
                </a:r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6" name="Zone de texte 1">
                <a:extLst>
                  <a:ext uri="{FF2B5EF4-FFF2-40B4-BE49-F238E27FC236}">
                    <a16:creationId xmlns:a16="http://schemas.microsoft.com/office/drawing/2014/main" id="{D9C77487-88DC-B485-7650-E1976F367422}"/>
                  </a:ext>
                </a:extLst>
              </xdr:cNvPr>
              <xdr:cNvSpPr txBox="1"/>
            </xdr:nvSpPr>
            <xdr:spPr>
              <a:xfrm>
                <a:off x="4935380" y="2471860"/>
                <a:ext cx="490477" cy="348584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fr-CH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</m:ctrlPr>
                        </m:sSubPr>
                        <m:e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𝜀</m:t>
                          </m:r>
                        </m:e>
                        <m:sub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𝑠𝑚</m:t>
                          </m:r>
                          <m:r>
                            <a:rPr lang="fr-CH" b="0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1</m:t>
                          </m:r>
                        </m:sub>
                      </m:sSub>
                    </m:oMath>
                  </m:oMathPara>
                </a14:m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6" name="Zone de texte 1">
                <a:extLst>
                  <a:ext uri="{FF2B5EF4-FFF2-40B4-BE49-F238E27FC236}">
                    <a16:creationId xmlns:a16="http://schemas.microsoft.com/office/drawing/2014/main" id="{D9C77487-88DC-B485-7650-E1976F367422}"/>
                  </a:ext>
                </a:extLst>
              </xdr:cNvPr>
              <xdr:cNvSpPr txBox="1"/>
            </xdr:nvSpPr>
            <xdr:spPr>
              <a:xfrm>
                <a:off x="4935380" y="2471860"/>
                <a:ext cx="490477" cy="348584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𝜀</a:t>
                </a:r>
                <a:r>
                  <a:rPr lang="fr-CH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_</a:t>
                </a: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𝑠𝑚</a:t>
                </a:r>
                <a:r>
                  <a:rPr lang="fr-CH" b="0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1</a:t>
                </a:r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7" name="Zone de texte 1">
                <a:extLst>
                  <a:ext uri="{FF2B5EF4-FFF2-40B4-BE49-F238E27FC236}">
                    <a16:creationId xmlns:a16="http://schemas.microsoft.com/office/drawing/2014/main" id="{B1319CDB-BB92-9E5D-FB5D-B3E929A6162D}"/>
                  </a:ext>
                </a:extLst>
              </xdr:cNvPr>
              <xdr:cNvSpPr txBox="1"/>
            </xdr:nvSpPr>
            <xdr:spPr>
              <a:xfrm>
                <a:off x="5722433" y="1292326"/>
                <a:ext cx="402794" cy="311006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fr-CH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</m:ctrlPr>
                        </m:sSubPr>
                        <m:e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𝜎</m:t>
                          </m:r>
                        </m:e>
                        <m:sub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𝑠</m:t>
                          </m:r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2</m:t>
                          </m:r>
                        </m:sub>
                      </m:sSub>
                    </m:oMath>
                  </m:oMathPara>
                </a14:m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7" name="Zone de texte 1">
                <a:extLst>
                  <a:ext uri="{FF2B5EF4-FFF2-40B4-BE49-F238E27FC236}">
                    <a16:creationId xmlns:a16="http://schemas.microsoft.com/office/drawing/2014/main" id="{B1319CDB-BB92-9E5D-FB5D-B3E929A6162D}"/>
                  </a:ext>
                </a:extLst>
              </xdr:cNvPr>
              <xdr:cNvSpPr txBox="1"/>
            </xdr:nvSpPr>
            <xdr:spPr>
              <a:xfrm>
                <a:off x="5722433" y="1292326"/>
                <a:ext cx="402794" cy="311006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𝜎</a:t>
                </a:r>
                <a:r>
                  <a:rPr lang="fr-CH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_</a:t>
                </a: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𝑠2</a:t>
                </a:r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8" name="Zone de texte 1">
                <a:extLst>
                  <a:ext uri="{FF2B5EF4-FFF2-40B4-BE49-F238E27FC236}">
                    <a16:creationId xmlns:a16="http://schemas.microsoft.com/office/drawing/2014/main" id="{AE7EE6EB-4019-4CEA-2093-092B174EE718}"/>
                  </a:ext>
                </a:extLst>
              </xdr:cNvPr>
              <xdr:cNvSpPr txBox="1"/>
            </xdr:nvSpPr>
            <xdr:spPr>
              <a:xfrm>
                <a:off x="6789233" y="2484386"/>
                <a:ext cx="402794" cy="311006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fr-CH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</m:ctrlPr>
                        </m:sSubPr>
                        <m:e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𝜎</m:t>
                          </m:r>
                        </m:e>
                        <m:sub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𝑠</m:t>
                          </m:r>
                          <m:r>
                            <a:rPr lang="fr-CH" b="0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1</m:t>
                          </m:r>
                        </m:sub>
                      </m:sSub>
                    </m:oMath>
                  </m:oMathPara>
                </a14:m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8" name="Zone de texte 1">
                <a:extLst>
                  <a:ext uri="{FF2B5EF4-FFF2-40B4-BE49-F238E27FC236}">
                    <a16:creationId xmlns:a16="http://schemas.microsoft.com/office/drawing/2014/main" id="{AE7EE6EB-4019-4CEA-2093-092B174EE718}"/>
                  </a:ext>
                </a:extLst>
              </xdr:cNvPr>
              <xdr:cNvSpPr txBox="1"/>
            </xdr:nvSpPr>
            <xdr:spPr>
              <a:xfrm>
                <a:off x="6789233" y="2484386"/>
                <a:ext cx="402794" cy="311006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𝜎</a:t>
                </a:r>
                <a:r>
                  <a:rPr lang="fr-CH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_</a:t>
                </a: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𝑠</a:t>
                </a:r>
                <a:r>
                  <a:rPr lang="fr-CH" b="0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1</a:t>
                </a:r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Fallback>
      </mc:AlternateContent>
      <xdr:sp macro="" textlink="">
        <xdr:nvSpPr>
          <xdr:cNvPr id="9" name="ZoneTexte 18">
            <a:extLst>
              <a:ext uri="{FF2B5EF4-FFF2-40B4-BE49-F238E27FC236}">
                <a16:creationId xmlns:a16="http://schemas.microsoft.com/office/drawing/2014/main" id="{AA26724E-271F-5EA1-1C6C-C9F23DADFCF6}"/>
              </a:ext>
            </a:extLst>
          </xdr:cNvPr>
          <xdr:cNvSpPr txBox="1"/>
        </xdr:nvSpPr>
        <xdr:spPr>
          <a:xfrm>
            <a:off x="5116882" y="1468769"/>
            <a:ext cx="231731" cy="369332"/>
          </a:xfrm>
          <a:prstGeom prst="rect">
            <a:avLst/>
          </a:prstGeom>
          <a:solidFill>
            <a:schemeClr val="bg1"/>
          </a:solidFill>
        </xdr:spPr>
        <xdr:txBody>
          <a:bodyPr wrap="square">
            <a:spAutoFit/>
          </a:bodyPr>
          <a:lstStyle>
            <a:defPPr>
              <a:defRPr lang="en-GB"/>
            </a:defPPr>
            <a:lvl1pPr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1pPr>
            <a:lvl2pPr marL="4572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2pPr>
            <a:lvl3pPr marL="9144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3pPr>
            <a:lvl4pPr marL="13716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4pPr>
            <a:lvl5pPr marL="18288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9pPr>
          </a:lstStyle>
          <a:p>
            <a:r>
              <a:rPr lang="en-US" sz="1800" i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x</a:t>
            </a:r>
            <a:endParaRPr lang="fr-FR"/>
          </a:p>
        </xdr:txBody>
      </xdr:sp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10" name="Zone de texte 1">
                <a:extLst>
                  <a:ext uri="{FF2B5EF4-FFF2-40B4-BE49-F238E27FC236}">
                    <a16:creationId xmlns:a16="http://schemas.microsoft.com/office/drawing/2014/main" id="{C7846691-6B8D-2252-ACC7-7627C687047C}"/>
                  </a:ext>
                </a:extLst>
              </xdr:cNvPr>
              <xdr:cNvSpPr txBox="1"/>
            </xdr:nvSpPr>
            <xdr:spPr>
              <a:xfrm>
                <a:off x="1751682" y="1505268"/>
                <a:ext cx="271145" cy="189865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fr-CH" sz="1600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</m:ctrlPr>
                        </m:sSubPr>
                        <m:e>
                          <m:r>
                            <a:rPr lang="en-US" sz="1600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𝑑</m:t>
                          </m:r>
                        </m:e>
                        <m:sub>
                          <m:r>
                            <a:rPr lang="en-US" sz="1600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2</m:t>
                          </m:r>
                        </m:sub>
                      </m:sSub>
                    </m:oMath>
                  </m:oMathPara>
                </a14:m>
                <a:endParaRPr lang="fr-CH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10" name="Zone de texte 1">
                <a:extLst>
                  <a:ext uri="{FF2B5EF4-FFF2-40B4-BE49-F238E27FC236}">
                    <a16:creationId xmlns:a16="http://schemas.microsoft.com/office/drawing/2014/main" id="{C7846691-6B8D-2252-ACC7-7627C687047C}"/>
                  </a:ext>
                </a:extLst>
              </xdr:cNvPr>
              <xdr:cNvSpPr txBox="1"/>
            </xdr:nvSpPr>
            <xdr:spPr>
              <a:xfrm>
                <a:off x="1751682" y="1505268"/>
                <a:ext cx="271145" cy="189865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sz="1600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𝑑</a:t>
                </a:r>
                <a:r>
                  <a:rPr lang="fr-CH" sz="1600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_</a:t>
                </a:r>
                <a:r>
                  <a:rPr lang="en-US" sz="1600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2</a:t>
                </a:r>
                <a:endParaRPr lang="fr-CH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Fallback>
      </mc:AlternateContent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510540</xdr:colOff>
      <xdr:row>10</xdr:row>
      <xdr:rowOff>121920</xdr:rowOff>
    </xdr:from>
    <xdr:to>
      <xdr:col>24</xdr:col>
      <xdr:colOff>167640</xdr:colOff>
      <xdr:row>26</xdr:row>
      <xdr:rowOff>137160</xdr:rowOff>
    </xdr:to>
    <xdr:graphicFrame macro="">
      <xdr:nvGraphicFramePr>
        <xdr:cNvPr id="2" name="Graphique 4">
          <a:extLst>
            <a:ext uri="{FF2B5EF4-FFF2-40B4-BE49-F238E27FC236}">
              <a16:creationId xmlns:a16="http://schemas.microsoft.com/office/drawing/2014/main" id="{C0811818-127B-45FE-BBF2-E8B5DE99D7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104775</xdr:colOff>
      <xdr:row>1</xdr:row>
      <xdr:rowOff>66675</xdr:rowOff>
    </xdr:from>
    <xdr:to>
      <xdr:col>21</xdr:col>
      <xdr:colOff>723900</xdr:colOff>
      <xdr:row>4</xdr:row>
      <xdr:rowOff>38100</xdr:rowOff>
    </xdr:to>
    <xdr:sp macro="[0]!Macro1" textlink="">
      <xdr:nvSpPr>
        <xdr:cNvPr id="3" name="UTurnArrow">
          <a:extLst>
            <a:ext uri="{FF2B5EF4-FFF2-40B4-BE49-F238E27FC236}">
              <a16:creationId xmlns:a16="http://schemas.microsoft.com/office/drawing/2014/main" id="{9080C249-753F-4840-AADF-CA35B696A22E}"/>
            </a:ext>
          </a:extLst>
        </xdr:cNvPr>
        <xdr:cNvSpPr>
          <a:spLocks noEditPoints="1" noChangeArrowheads="1"/>
        </xdr:cNvSpPr>
      </xdr:nvSpPr>
      <xdr:spPr bwMode="auto">
        <a:xfrm>
          <a:off x="14514195" y="272415"/>
          <a:ext cx="619125" cy="573405"/>
        </a:xfrm>
        <a:custGeom>
          <a:avLst/>
          <a:gdLst>
            <a:gd name="G0" fmla="+- 0 0 0"/>
            <a:gd name="G1" fmla="+- 5574 0 0"/>
            <a:gd name="G2" fmla="*/ 5574 1 2"/>
            <a:gd name="G3" fmla="*/ 9725 1 2"/>
            <a:gd name="G4" fmla="+- 10800 G3 G2"/>
            <a:gd name="G5" fmla="+- 10800 G3 0"/>
            <a:gd name="G6" fmla="+- G5 G2 0"/>
            <a:gd name="G7" fmla="*/ G6 1 2"/>
            <a:gd name="G8" fmla="+- 9725 0 0"/>
            <a:gd name="G9" fmla="+- 21600 0 5574"/>
            <a:gd name="G10" fmla="+- 21600 0 9725"/>
            <a:gd name="G11" fmla="min G10 8691"/>
            <a:gd name="G12" fmla="+- 8826 0 0"/>
            <a:gd name="G13" fmla="+- 14865 0 5975"/>
            <a:gd name="G14" fmla="+- 14865 0 0"/>
            <a:gd name="G15" fmla="*/ 5574 5842 6110"/>
            <a:gd name="G16" fmla="+- 8826 1350 0"/>
            <a:gd name="G17" fmla="+- 8310 0 G15"/>
            <a:gd name="G18" fmla="*/ G17 G7 8310"/>
            <a:gd name="G19" fmla="+- 5574 G18 0"/>
            <a:gd name="G20" fmla="+- G4 0 G18"/>
            <a:gd name="T0" fmla="*/ 9225 w 21600"/>
            <a:gd name="T1" fmla="*/ 0 h 21600"/>
            <a:gd name="T2" fmla="*/ 2787 w 21600"/>
            <a:gd name="T3" fmla="*/ 21600 h 21600"/>
            <a:gd name="T4" fmla="*/ 9725 w 21600"/>
            <a:gd name="T5" fmla="*/ 8826 h 21600"/>
            <a:gd name="T6" fmla="*/ 15663 w 21600"/>
            <a:gd name="T7" fmla="*/ 14865 h 21600"/>
            <a:gd name="T8" fmla="*/ 21600 w 21600"/>
            <a:gd name="T9" fmla="*/ 8826 h 21600"/>
            <a:gd name="T10" fmla="*/ 17694720 60000 65536"/>
            <a:gd name="T11" fmla="*/ 5898240 60000 65536"/>
            <a:gd name="T12" fmla="*/ 5898240 60000 65536"/>
            <a:gd name="T13" fmla="*/ 5898240 60000 65536"/>
            <a:gd name="T14" fmla="*/ 0 60000 65536"/>
            <a:gd name="T15" fmla="*/ 0 w 21600"/>
            <a:gd name="T16" fmla="*/ 8310 h 21600"/>
            <a:gd name="T17" fmla="*/ G1 w 21600"/>
            <a:gd name="T18" fmla="*/ 21600 h 216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1600" h="21600">
              <a:moveTo>
                <a:pt x="15663" y="14865"/>
              </a:moveTo>
              <a:lnTo>
                <a:pt x="21600" y="8826"/>
              </a:lnTo>
              <a:lnTo>
                <a:pt x="18450" y="8826"/>
              </a:lnTo>
              <a:lnTo>
                <a:pt x="18450" y="8310"/>
              </a:lnTo>
              <a:cubicBezTo>
                <a:pt x="18450" y="3721"/>
                <a:pt x="14320" y="0"/>
                <a:pt x="9225" y="0"/>
              </a:cubicBezTo>
              <a:cubicBezTo>
                <a:pt x="4130" y="0"/>
                <a:pt x="0" y="3799"/>
                <a:pt x="0" y="8485"/>
              </a:cubicBezTo>
              <a:lnTo>
                <a:pt x="0" y="21600"/>
              </a:lnTo>
              <a:lnTo>
                <a:pt x="5574" y="21600"/>
              </a:lnTo>
              <a:lnTo>
                <a:pt x="5574" y="8310"/>
              </a:lnTo>
              <a:cubicBezTo>
                <a:pt x="5574" y="6664"/>
                <a:pt x="7055" y="5330"/>
                <a:pt x="8882" y="5330"/>
              </a:cubicBezTo>
              <a:lnTo>
                <a:pt x="9568" y="5330"/>
              </a:lnTo>
              <a:cubicBezTo>
                <a:pt x="11395" y="5330"/>
                <a:pt x="12876" y="6664"/>
                <a:pt x="12876" y="8310"/>
              </a:cubicBezTo>
              <a:lnTo>
                <a:pt x="12876" y="8826"/>
              </a:lnTo>
              <a:lnTo>
                <a:pt x="9725" y="8826"/>
              </a:lnTo>
              <a:close/>
            </a:path>
          </a:pathLst>
        </a:cu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0</xdr:col>
      <xdr:colOff>388775</xdr:colOff>
      <xdr:row>21</xdr:row>
      <xdr:rowOff>113360</xdr:rowOff>
    </xdr:from>
    <xdr:to>
      <xdr:col>9</xdr:col>
      <xdr:colOff>218328</xdr:colOff>
      <xdr:row>31</xdr:row>
      <xdr:rowOff>113359</xdr:rowOff>
    </xdr:to>
    <xdr:grpSp>
      <xdr:nvGrpSpPr>
        <xdr:cNvPr id="4" name="Groupe 20">
          <a:extLst>
            <a:ext uri="{FF2B5EF4-FFF2-40B4-BE49-F238E27FC236}">
              <a16:creationId xmlns:a16="http://schemas.microsoft.com/office/drawing/2014/main" id="{A9602F1F-406F-4ED8-B2BB-C021310CBECF}"/>
            </a:ext>
          </a:extLst>
        </xdr:cNvPr>
        <xdr:cNvGrpSpPr/>
      </xdr:nvGrpSpPr>
      <xdr:grpSpPr>
        <a:xfrm>
          <a:off x="388775" y="4177360"/>
          <a:ext cx="6171086" cy="1693332"/>
          <a:chOff x="566101" y="1133475"/>
          <a:chExt cx="8844600" cy="2119313"/>
        </a:xfrm>
      </xdr:grpSpPr>
      <xdr:pic>
        <xdr:nvPicPr>
          <xdr:cNvPr id="5" name="Image 8" descr="Une image contenant diagramme, ligne, Plan, Dessin technique&#10;&#10;Description générée automatiquement">
            <a:extLst>
              <a:ext uri="{FF2B5EF4-FFF2-40B4-BE49-F238E27FC236}">
                <a16:creationId xmlns:a16="http://schemas.microsoft.com/office/drawing/2014/main" id="{51E7FF33-71A2-8518-3EC1-D0E55879E4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66101" y="1133475"/>
            <a:ext cx="8844600" cy="2119313"/>
          </a:xfrm>
          <a:prstGeom prst="rect">
            <a:avLst/>
          </a:prstGeom>
        </xdr:spPr>
      </xdr:pic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6" name="Zone de texte 1">
                <a:extLst>
                  <a:ext uri="{FF2B5EF4-FFF2-40B4-BE49-F238E27FC236}">
                    <a16:creationId xmlns:a16="http://schemas.microsoft.com/office/drawing/2014/main" id="{72863184-3BA5-DED4-235B-8D45505732F5}"/>
                  </a:ext>
                </a:extLst>
              </xdr:cNvPr>
              <xdr:cNvSpPr txBox="1"/>
            </xdr:nvSpPr>
            <xdr:spPr>
              <a:xfrm>
                <a:off x="4081523" y="1405060"/>
                <a:ext cx="490477" cy="348584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fr-CH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</m:ctrlPr>
                        </m:sSubPr>
                        <m:e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𝜀</m:t>
                          </m:r>
                        </m:e>
                        <m:sub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𝑠𝑚</m:t>
                          </m:r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2</m:t>
                          </m:r>
                        </m:sub>
                      </m:sSub>
                    </m:oMath>
                  </m:oMathPara>
                </a14:m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6" name="Zone de texte 1">
                <a:extLst>
                  <a:ext uri="{FF2B5EF4-FFF2-40B4-BE49-F238E27FC236}">
                    <a16:creationId xmlns:a16="http://schemas.microsoft.com/office/drawing/2014/main" id="{72863184-3BA5-DED4-235B-8D45505732F5}"/>
                  </a:ext>
                </a:extLst>
              </xdr:cNvPr>
              <xdr:cNvSpPr txBox="1"/>
            </xdr:nvSpPr>
            <xdr:spPr>
              <a:xfrm>
                <a:off x="4081523" y="1405060"/>
                <a:ext cx="490477" cy="348584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𝜀</a:t>
                </a:r>
                <a:r>
                  <a:rPr lang="fr-CH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_</a:t>
                </a: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𝑠𝑚2</a:t>
                </a:r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7" name="Zone de texte 1">
                <a:extLst>
                  <a:ext uri="{FF2B5EF4-FFF2-40B4-BE49-F238E27FC236}">
                    <a16:creationId xmlns:a16="http://schemas.microsoft.com/office/drawing/2014/main" id="{D42CF720-A84D-858B-A91C-6A13E333EEE7}"/>
                  </a:ext>
                </a:extLst>
              </xdr:cNvPr>
              <xdr:cNvSpPr txBox="1"/>
            </xdr:nvSpPr>
            <xdr:spPr>
              <a:xfrm>
                <a:off x="4935380" y="2471860"/>
                <a:ext cx="490477" cy="348584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fr-CH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</m:ctrlPr>
                        </m:sSubPr>
                        <m:e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𝜀</m:t>
                          </m:r>
                        </m:e>
                        <m:sub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𝑠𝑚</m:t>
                          </m:r>
                          <m:r>
                            <a:rPr lang="fr-CH" b="0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1</m:t>
                          </m:r>
                        </m:sub>
                      </m:sSub>
                    </m:oMath>
                  </m:oMathPara>
                </a14:m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7" name="Zone de texte 1">
                <a:extLst>
                  <a:ext uri="{FF2B5EF4-FFF2-40B4-BE49-F238E27FC236}">
                    <a16:creationId xmlns:a16="http://schemas.microsoft.com/office/drawing/2014/main" id="{D42CF720-A84D-858B-A91C-6A13E333EEE7}"/>
                  </a:ext>
                </a:extLst>
              </xdr:cNvPr>
              <xdr:cNvSpPr txBox="1"/>
            </xdr:nvSpPr>
            <xdr:spPr>
              <a:xfrm>
                <a:off x="4935380" y="2471860"/>
                <a:ext cx="490477" cy="348584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𝜀</a:t>
                </a:r>
                <a:r>
                  <a:rPr lang="fr-CH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_</a:t>
                </a: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𝑠𝑚</a:t>
                </a:r>
                <a:r>
                  <a:rPr lang="fr-CH" b="0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1</a:t>
                </a:r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8" name="Zone de texte 1">
                <a:extLst>
                  <a:ext uri="{FF2B5EF4-FFF2-40B4-BE49-F238E27FC236}">
                    <a16:creationId xmlns:a16="http://schemas.microsoft.com/office/drawing/2014/main" id="{BBCD9F85-D026-EBB9-6C5F-8B7DA2D79973}"/>
                  </a:ext>
                </a:extLst>
              </xdr:cNvPr>
              <xdr:cNvSpPr txBox="1"/>
            </xdr:nvSpPr>
            <xdr:spPr>
              <a:xfrm>
                <a:off x="5722433" y="1292326"/>
                <a:ext cx="402794" cy="311006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fr-CH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</m:ctrlPr>
                        </m:sSubPr>
                        <m:e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𝜎</m:t>
                          </m:r>
                        </m:e>
                        <m:sub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𝑠</m:t>
                          </m:r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2</m:t>
                          </m:r>
                        </m:sub>
                      </m:sSub>
                    </m:oMath>
                  </m:oMathPara>
                </a14:m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8" name="Zone de texte 1">
                <a:extLst>
                  <a:ext uri="{FF2B5EF4-FFF2-40B4-BE49-F238E27FC236}">
                    <a16:creationId xmlns:a16="http://schemas.microsoft.com/office/drawing/2014/main" id="{BBCD9F85-D026-EBB9-6C5F-8B7DA2D79973}"/>
                  </a:ext>
                </a:extLst>
              </xdr:cNvPr>
              <xdr:cNvSpPr txBox="1"/>
            </xdr:nvSpPr>
            <xdr:spPr>
              <a:xfrm>
                <a:off x="5722433" y="1292326"/>
                <a:ext cx="402794" cy="311006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𝜎</a:t>
                </a:r>
                <a:r>
                  <a:rPr lang="fr-CH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_</a:t>
                </a: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𝑠2</a:t>
                </a:r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9" name="Zone de texte 1">
                <a:extLst>
                  <a:ext uri="{FF2B5EF4-FFF2-40B4-BE49-F238E27FC236}">
                    <a16:creationId xmlns:a16="http://schemas.microsoft.com/office/drawing/2014/main" id="{939FD976-9031-19BC-7911-E3DE6E4AAC7C}"/>
                  </a:ext>
                </a:extLst>
              </xdr:cNvPr>
              <xdr:cNvSpPr txBox="1"/>
            </xdr:nvSpPr>
            <xdr:spPr>
              <a:xfrm>
                <a:off x="6789233" y="2484386"/>
                <a:ext cx="402794" cy="311006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fr-CH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</m:ctrlPr>
                        </m:sSubPr>
                        <m:e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𝜎</m:t>
                          </m:r>
                        </m:e>
                        <m:sub>
                          <m:r>
                            <a:rPr lang="en-US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𝑠</m:t>
                          </m:r>
                          <m:r>
                            <a:rPr lang="fr-CH" b="0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1</m:t>
                          </m:r>
                        </m:sub>
                      </m:sSub>
                    </m:oMath>
                  </m:oMathPara>
                </a14:m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9" name="Zone de texte 1">
                <a:extLst>
                  <a:ext uri="{FF2B5EF4-FFF2-40B4-BE49-F238E27FC236}">
                    <a16:creationId xmlns:a16="http://schemas.microsoft.com/office/drawing/2014/main" id="{939FD976-9031-19BC-7911-E3DE6E4AAC7C}"/>
                  </a:ext>
                </a:extLst>
              </xdr:cNvPr>
              <xdr:cNvSpPr txBox="1"/>
            </xdr:nvSpPr>
            <xdr:spPr>
              <a:xfrm>
                <a:off x="6789233" y="2484386"/>
                <a:ext cx="402794" cy="311006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𝜎</a:t>
                </a:r>
                <a:r>
                  <a:rPr lang="fr-CH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_</a:t>
                </a:r>
                <a:r>
                  <a:rPr lang="en-US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𝑠</a:t>
                </a:r>
                <a:r>
                  <a:rPr lang="fr-CH" b="0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1</a:t>
                </a:r>
                <a:endParaRPr lang="fr-CH" sz="2000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Fallback>
      </mc:AlternateContent>
      <xdr:sp macro="" textlink="">
        <xdr:nvSpPr>
          <xdr:cNvPr id="10" name="ZoneTexte 18">
            <a:extLst>
              <a:ext uri="{FF2B5EF4-FFF2-40B4-BE49-F238E27FC236}">
                <a16:creationId xmlns:a16="http://schemas.microsoft.com/office/drawing/2014/main" id="{74464CD4-60CF-4A90-1361-0E8EF3DEB854}"/>
              </a:ext>
            </a:extLst>
          </xdr:cNvPr>
          <xdr:cNvSpPr txBox="1"/>
        </xdr:nvSpPr>
        <xdr:spPr>
          <a:xfrm>
            <a:off x="5116882" y="1468769"/>
            <a:ext cx="231731" cy="369332"/>
          </a:xfrm>
          <a:prstGeom prst="rect">
            <a:avLst/>
          </a:prstGeom>
          <a:solidFill>
            <a:schemeClr val="bg1"/>
          </a:solidFill>
        </xdr:spPr>
        <xdr:txBody>
          <a:bodyPr wrap="square">
            <a:spAutoFit/>
          </a:bodyPr>
          <a:lstStyle>
            <a:defPPr>
              <a:defRPr lang="en-GB"/>
            </a:defPPr>
            <a:lvl1pPr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1pPr>
            <a:lvl2pPr marL="4572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2pPr>
            <a:lvl3pPr marL="9144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3pPr>
            <a:lvl4pPr marL="13716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4pPr>
            <a:lvl5pPr marL="18288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ＭＳ Ｐゴシック" panose="020B0600070205080204" pitchFamily="34" charset="-128"/>
                <a:cs typeface="+mn-cs"/>
              </a:defRPr>
            </a:lvl9pPr>
          </a:lstStyle>
          <a:p>
            <a:r>
              <a:rPr lang="en-US" sz="1800" i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x</a:t>
            </a:r>
            <a:endParaRPr lang="fr-FR"/>
          </a:p>
        </xdr:txBody>
      </xdr:sp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11" name="Zone de texte 1">
                <a:extLst>
                  <a:ext uri="{FF2B5EF4-FFF2-40B4-BE49-F238E27FC236}">
                    <a16:creationId xmlns:a16="http://schemas.microsoft.com/office/drawing/2014/main" id="{AB4B71E0-6AD4-4205-DF6C-F5FBE48D20F7}"/>
                  </a:ext>
                </a:extLst>
              </xdr:cNvPr>
              <xdr:cNvSpPr txBox="1"/>
            </xdr:nvSpPr>
            <xdr:spPr>
              <a:xfrm>
                <a:off x="1751682" y="1505268"/>
                <a:ext cx="271145" cy="189865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fr-CH" sz="1600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</m:ctrlPr>
                        </m:sSubPr>
                        <m:e>
                          <m:r>
                            <a:rPr lang="en-US" sz="1600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𝑑</m:t>
                          </m:r>
                        </m:e>
                        <m:sub>
                          <m:r>
                            <a:rPr lang="en-US" sz="1600" i="1">
                              <a:solidFill>
                                <a:srgbClr val="000000"/>
                              </a:solidFill>
                              <a:effectLst/>
                              <a:latin typeface="Cambria Math" panose="02040503050406030204" pitchFamily="18" charset="0"/>
                              <a:ea typeface="Times New Roman" panose="02020603050405020304" pitchFamily="18" charset="0"/>
                            </a:rPr>
                            <m:t>2</m:t>
                          </m:r>
                        </m:sub>
                      </m:sSub>
                    </m:oMath>
                  </m:oMathPara>
                </a14:m>
                <a:endParaRPr lang="fr-CH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11" name="Zone de texte 1">
                <a:extLst>
                  <a:ext uri="{FF2B5EF4-FFF2-40B4-BE49-F238E27FC236}">
                    <a16:creationId xmlns:a16="http://schemas.microsoft.com/office/drawing/2014/main" id="{AB4B71E0-6AD4-4205-DF6C-F5FBE48D20F7}"/>
                  </a:ext>
                </a:extLst>
              </xdr:cNvPr>
              <xdr:cNvSpPr txBox="1"/>
            </xdr:nvSpPr>
            <xdr:spPr>
              <a:xfrm>
                <a:off x="1751682" y="1505268"/>
                <a:ext cx="271145" cy="189865"/>
              </a:xfrm>
              <a:prstGeom prst="rect">
                <a:avLst/>
              </a:prstGeom>
              <a:solidFill>
                <a:schemeClr val="lt1"/>
              </a:solidFill>
              <a:ln w="6350">
                <a:noFill/>
              </a:ln>
            </xdr:spPr>
            <xdr:txBody>
              <a:bodyPr rot="0" spcFirstLastPara="0" vert="horz" wrap="square" lIns="0" tIns="0" rIns="0" bIns="0" numCol="1" spcCol="0" rtlCol="0" fromWordArt="0" anchor="t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en-GB"/>
                </a:defPPr>
                <a:lvl1pPr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1pPr>
                <a:lvl2pPr marL="4572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2pPr>
                <a:lvl3pPr marL="9144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3pPr>
                <a:lvl4pPr marL="13716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4pPr>
                <a:lvl5pPr marL="1828800" algn="l" rtl="0" eaLnBrk="0" fontAlgn="base" hangingPunct="0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tx1"/>
                    </a:solidFill>
                    <a:latin typeface="Arial" panose="020B0604020202020204" pitchFamily="34" charset="0"/>
                    <a:ea typeface="ＭＳ Ｐゴシック" panose="020B0600070205080204" pitchFamily="34" charset="-128"/>
                    <a:cs typeface="+mn-cs"/>
                  </a:defRPr>
                </a:lvl9pPr>
              </a:lstStyle>
              <a:p>
                <a:pPr algn="just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sz="1600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𝑑</a:t>
                </a:r>
                <a:r>
                  <a:rPr lang="fr-CH" sz="1600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_</a:t>
                </a:r>
                <a:r>
                  <a:rPr lang="en-US" sz="1600" i="0">
                    <a:solidFill>
                      <a:srgbClr val="000000"/>
                    </a:solidFill>
                    <a:effectLst/>
                    <a:latin typeface="Cambria Math" panose="02040503050406030204" pitchFamily="18" charset="0"/>
                    <a:ea typeface="Times New Roman" panose="02020603050405020304" pitchFamily="18" charset="0"/>
                  </a:rPr>
                  <a:t>2</a:t>
                </a:r>
                <a:endParaRPr lang="fr-CH">
                  <a:solidFill>
                    <a:srgbClr val="000000"/>
                  </a:solidFill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endParaRP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43401-DCEA-4996-A964-908B5C569E03}">
  <sheetPr codeName="Feuil4"/>
  <dimension ref="A1:V19"/>
  <sheetViews>
    <sheetView topLeftCell="A10" zoomScale="90" zoomScaleNormal="100" workbookViewId="0">
      <selection activeCell="K17" sqref="K17"/>
    </sheetView>
  </sheetViews>
  <sheetFormatPr baseColWidth="10" defaultColWidth="9.109375" defaultRowHeight="13.2"/>
  <cols>
    <col min="1" max="1" width="7.6640625" customWidth="1"/>
    <col min="2" max="2" width="14.6640625" customWidth="1"/>
    <col min="3" max="3" width="7.6640625" customWidth="1"/>
    <col min="4" max="4" width="9.109375" customWidth="1"/>
    <col min="5" max="5" width="8.33203125" customWidth="1"/>
    <col min="6" max="6" width="12.33203125" customWidth="1"/>
    <col min="7" max="7" width="13" customWidth="1"/>
    <col min="8" max="8" width="9" customWidth="1"/>
    <col min="9" max="9" width="10.5546875" customWidth="1"/>
    <col min="10" max="10" width="11.33203125" customWidth="1"/>
    <col min="11" max="11" width="9.109375" customWidth="1"/>
    <col min="12" max="12" width="13.33203125" customWidth="1"/>
    <col min="13" max="13" width="12.88671875" customWidth="1"/>
    <col min="14" max="14" width="10" customWidth="1"/>
    <col min="17" max="17" width="13" customWidth="1"/>
    <col min="18" max="18" width="6.109375" customWidth="1"/>
    <col min="19" max="19" width="5.5546875" customWidth="1"/>
    <col min="22" max="22" width="12.88671875" customWidth="1"/>
  </cols>
  <sheetData>
    <row r="1" spans="1:22" ht="16.5" customHeight="1">
      <c r="A1" s="1" t="s">
        <v>16</v>
      </c>
      <c r="M1" s="4"/>
      <c r="N1" s="36" t="s">
        <v>17</v>
      </c>
      <c r="O1" s="5"/>
      <c r="P1" s="48"/>
      <c r="Q1" s="49" t="s">
        <v>25</v>
      </c>
      <c r="R1" s="50"/>
      <c r="S1" s="50"/>
      <c r="T1" s="51"/>
    </row>
    <row r="2" spans="1:22" ht="16.2">
      <c r="A2" s="1" t="s">
        <v>41</v>
      </c>
      <c r="F2" s="67" t="s">
        <v>30</v>
      </c>
      <c r="G2" s="68"/>
      <c r="H2" s="68"/>
      <c r="I2" s="68"/>
      <c r="J2" s="68"/>
      <c r="K2" s="69"/>
      <c r="L2" s="62" t="s">
        <v>22</v>
      </c>
      <c r="M2" s="61"/>
      <c r="N2" s="37" t="s">
        <v>18</v>
      </c>
      <c r="O2" s="7"/>
      <c r="P2" s="52"/>
      <c r="Q2" s="53"/>
      <c r="R2" s="53"/>
      <c r="S2" s="53"/>
      <c r="T2" s="54"/>
      <c r="V2" s="81" t="s">
        <v>40</v>
      </c>
    </row>
    <row r="3" spans="1:22" ht="15.6">
      <c r="F3" s="78" t="s">
        <v>39</v>
      </c>
      <c r="G3" s="79"/>
      <c r="H3" s="79"/>
      <c r="I3" s="79"/>
      <c r="J3" s="79"/>
      <c r="K3" s="80"/>
      <c r="L3" s="63">
        <v>1200</v>
      </c>
      <c r="P3" s="52"/>
      <c r="Q3" s="55" t="s">
        <v>43</v>
      </c>
      <c r="R3" s="56" t="s">
        <v>29</v>
      </c>
      <c r="S3" s="45">
        <v>0.7</v>
      </c>
      <c r="T3" s="54"/>
      <c r="V3" s="82"/>
    </row>
    <row r="4" spans="1:22" ht="15.6">
      <c r="B4" s="9"/>
      <c r="C4" s="5" t="s">
        <v>7</v>
      </c>
      <c r="D4" s="10" t="s">
        <v>6</v>
      </c>
      <c r="E4" s="11" t="s">
        <v>5</v>
      </c>
      <c r="F4" s="35" t="s">
        <v>31</v>
      </c>
      <c r="G4" s="35" t="s">
        <v>36</v>
      </c>
      <c r="H4" s="10" t="s">
        <v>20</v>
      </c>
      <c r="I4" s="35" t="s">
        <v>37</v>
      </c>
      <c r="J4" s="6"/>
      <c r="K4" s="9"/>
      <c r="L4" s="35" t="s">
        <v>23</v>
      </c>
      <c r="M4" s="10" t="s">
        <v>52</v>
      </c>
      <c r="N4" s="44" t="s">
        <v>51</v>
      </c>
      <c r="O4" s="27" t="s">
        <v>10</v>
      </c>
      <c r="P4" s="52"/>
      <c r="Q4" s="55" t="s">
        <v>54</v>
      </c>
      <c r="R4" s="56" t="s">
        <v>44</v>
      </c>
      <c r="S4" s="75" t="s">
        <v>55</v>
      </c>
      <c r="T4" s="54"/>
      <c r="V4" s="82"/>
    </row>
    <row r="5" spans="1:22" ht="15.6">
      <c r="B5" s="40" t="s">
        <v>75</v>
      </c>
      <c r="C5" s="13">
        <v>34</v>
      </c>
      <c r="D5" s="13">
        <v>8</v>
      </c>
      <c r="E5" s="13">
        <v>250</v>
      </c>
      <c r="F5" s="13">
        <v>400</v>
      </c>
      <c r="G5" s="22">
        <f>F5</f>
        <v>400</v>
      </c>
      <c r="H5" s="13">
        <v>100</v>
      </c>
      <c r="I5" s="13">
        <v>210000</v>
      </c>
      <c r="J5" s="19"/>
      <c r="K5" s="38" t="s">
        <v>42</v>
      </c>
      <c r="L5" s="22">
        <f>L3</f>
        <v>1200</v>
      </c>
      <c r="M5" s="13">
        <v>5</v>
      </c>
      <c r="N5" s="14">
        <v>170000</v>
      </c>
      <c r="O5" s="28">
        <f>1000*L5/N5</f>
        <v>7.0588235294117645</v>
      </c>
      <c r="P5" s="52"/>
      <c r="Q5" s="55" t="s">
        <v>49</v>
      </c>
      <c r="R5" s="55" t="s">
        <v>50</v>
      </c>
      <c r="S5" s="45">
        <v>0.8</v>
      </c>
      <c r="T5" s="54"/>
      <c r="V5" s="82"/>
    </row>
    <row r="6" spans="1:22" ht="15.6">
      <c r="B6" s="40" t="s">
        <v>76</v>
      </c>
      <c r="C6" s="13">
        <v>35</v>
      </c>
      <c r="D6" s="13">
        <v>14</v>
      </c>
      <c r="E6" s="74">
        <f>1000/6</f>
        <v>166.66666666666666</v>
      </c>
      <c r="F6" s="13">
        <v>400</v>
      </c>
      <c r="G6" s="22">
        <f>F6</f>
        <v>400</v>
      </c>
      <c r="H6" s="13">
        <v>100</v>
      </c>
      <c r="I6" s="13">
        <v>210000</v>
      </c>
      <c r="J6" s="19"/>
      <c r="K6" s="26"/>
      <c r="L6" s="35" t="s">
        <v>34</v>
      </c>
      <c r="M6" s="35" t="s">
        <v>35</v>
      </c>
      <c r="N6" s="35" t="s">
        <v>24</v>
      </c>
      <c r="O6" s="27" t="s">
        <v>11</v>
      </c>
      <c r="P6" s="52"/>
      <c r="Q6" s="55" t="s">
        <v>26</v>
      </c>
      <c r="R6" s="57" t="s">
        <v>27</v>
      </c>
      <c r="S6" s="45">
        <v>1.1499999999999999</v>
      </c>
      <c r="T6" s="54"/>
      <c r="V6" s="83"/>
    </row>
    <row r="7" spans="1:22" ht="15">
      <c r="B7" s="15"/>
      <c r="C7" s="7"/>
      <c r="D7" s="7"/>
      <c r="E7" s="7"/>
      <c r="F7" s="7"/>
      <c r="G7" s="7"/>
      <c r="H7" s="7"/>
      <c r="I7" s="7"/>
      <c r="J7" s="8"/>
      <c r="K7" s="39" t="s">
        <v>19</v>
      </c>
      <c r="L7" s="16">
        <v>36</v>
      </c>
      <c r="M7" s="47">
        <f>L7</f>
        <v>36</v>
      </c>
      <c r="N7" s="16">
        <v>35000</v>
      </c>
      <c r="O7" s="28">
        <f>1000*M7/N7</f>
        <v>1.0285714285714285</v>
      </c>
      <c r="P7" s="52"/>
      <c r="Q7" s="55" t="s">
        <v>19</v>
      </c>
      <c r="R7" s="57" t="s">
        <v>28</v>
      </c>
      <c r="S7" s="45">
        <v>1.5</v>
      </c>
      <c r="T7" s="54"/>
    </row>
    <row r="8" spans="1:22" ht="15">
      <c r="P8" s="52"/>
      <c r="Q8" s="55" t="s">
        <v>53</v>
      </c>
      <c r="R8" s="57" t="s">
        <v>28</v>
      </c>
      <c r="S8" s="45">
        <v>1.2</v>
      </c>
      <c r="T8" s="54"/>
    </row>
    <row r="9" spans="1:22">
      <c r="B9" s="9"/>
      <c r="C9" s="5"/>
      <c r="D9" s="11"/>
      <c r="E9" s="11"/>
      <c r="F9" s="5"/>
      <c r="G9" s="5"/>
      <c r="H9" s="5"/>
      <c r="I9" s="11" t="s">
        <v>1</v>
      </c>
      <c r="J9" s="10" t="s">
        <v>8</v>
      </c>
      <c r="K9" s="10" t="s">
        <v>9</v>
      </c>
      <c r="L9" s="5"/>
      <c r="M9" s="11" t="s">
        <v>13</v>
      </c>
      <c r="N9" s="5"/>
      <c r="O9" s="11" t="s">
        <v>2</v>
      </c>
      <c r="P9" s="58"/>
      <c r="Q9" s="59"/>
      <c r="R9" s="59"/>
      <c r="S9" s="59"/>
      <c r="T9" s="60"/>
    </row>
    <row r="10" spans="1:22" ht="15.6">
      <c r="B10" s="12"/>
      <c r="G10" s="66" t="s">
        <v>38</v>
      </c>
      <c r="H10" s="17" t="s">
        <v>14</v>
      </c>
      <c r="I10" s="18">
        <v>32.055999999999997</v>
      </c>
      <c r="O10" s="19"/>
    </row>
    <row r="11" spans="1:22">
      <c r="A11" s="2" t="s">
        <v>0</v>
      </c>
      <c r="B11" s="20"/>
      <c r="H11" s="17"/>
      <c r="I11" s="23"/>
      <c r="K11" s="29"/>
      <c r="L11" s="17"/>
      <c r="M11" s="23"/>
      <c r="N11" s="17"/>
      <c r="O11" s="24"/>
    </row>
    <row r="12" spans="1:22" ht="15.6">
      <c r="A12" s="3">
        <f t="shared" ref="A12:A17" si="0">I12</f>
        <v>0</v>
      </c>
      <c r="B12" s="41" t="s">
        <v>19</v>
      </c>
      <c r="C12" s="42" t="s">
        <v>33</v>
      </c>
      <c r="D12" s="21">
        <v>220</v>
      </c>
      <c r="E12" t="s">
        <v>1</v>
      </c>
      <c r="F12" s="43" t="s">
        <v>57</v>
      </c>
      <c r="H12" s="42" t="s">
        <v>68</v>
      </c>
      <c r="I12" s="22">
        <v>0</v>
      </c>
      <c r="J12" s="70">
        <f>J16*(I12-I10)/(I16-I14)</f>
        <v>-0.85280721917166791</v>
      </c>
      <c r="K12" s="22">
        <f>IF(ABS(J12)&lt;O7,N7*J12/1000,-L7)</f>
        <v>-29.848252671008378</v>
      </c>
      <c r="L12" s="17" t="s">
        <v>15</v>
      </c>
      <c r="M12" s="22">
        <f>IF(ABS(J12)&lt;O7,K12*I10/2,0.85*I10*K12)</f>
        <v>-478.40779381092227</v>
      </c>
      <c r="N12" s="42" t="s">
        <v>74</v>
      </c>
      <c r="O12" s="31">
        <f>IF(ABS(J12)&gt;O7,M12*0.85*I14/2*0.001,M12*I14/3*0.001)</f>
        <v>-5.1119467461343078</v>
      </c>
    </row>
    <row r="13" spans="1:22" ht="17.25" customHeight="1">
      <c r="A13" s="3">
        <f t="shared" si="0"/>
        <v>38</v>
      </c>
      <c r="B13" s="20"/>
      <c r="C13" s="42" t="s">
        <v>47</v>
      </c>
      <c r="D13" s="22">
        <f>(1000/E5)*(3.141592653*D5^2/4)</f>
        <v>201.061929792</v>
      </c>
      <c r="E13" t="s">
        <v>4</v>
      </c>
      <c r="F13" s="43" t="s">
        <v>70</v>
      </c>
      <c r="H13" s="42" t="s">
        <v>62</v>
      </c>
      <c r="I13" s="22">
        <f>C5+D5/2</f>
        <v>38</v>
      </c>
      <c r="J13" s="70">
        <f>J16*(I13-I10)/(I16-I10)</f>
        <v>0.15813220959434732</v>
      </c>
      <c r="K13" s="22">
        <f>IF(ABS(J13)&lt;(1000*G6/I6),I6*J13/1000,G6)</f>
        <v>33.207764014812938</v>
      </c>
      <c r="L13" s="42" t="s">
        <v>64</v>
      </c>
      <c r="M13" s="73">
        <f>IF(I13&lt;I14,0,K13*D13/1000)</f>
        <v>6.6768171168956236</v>
      </c>
      <c r="N13" s="42" t="s">
        <v>73</v>
      </c>
      <c r="O13" s="31">
        <f>M13*I13*0.001</f>
        <v>0.25371905044203369</v>
      </c>
    </row>
    <row r="14" spans="1:22" ht="15.6">
      <c r="A14" s="3">
        <f t="shared" si="0"/>
        <v>32.055999999999997</v>
      </c>
      <c r="B14" s="20"/>
      <c r="C14" s="17"/>
      <c r="D14" s="3"/>
      <c r="H14" s="17" t="s">
        <v>14</v>
      </c>
      <c r="I14" s="22">
        <f>I10</f>
        <v>32.055999999999997</v>
      </c>
      <c r="J14" s="71">
        <v>0</v>
      </c>
      <c r="K14" s="46">
        <v>0</v>
      </c>
      <c r="L14" s="17"/>
      <c r="M14" s="3"/>
      <c r="N14" s="17"/>
      <c r="O14" s="32"/>
    </row>
    <row r="15" spans="1:22" ht="18.600000000000001" customHeight="1">
      <c r="A15" s="3">
        <f t="shared" si="0"/>
        <v>178</v>
      </c>
      <c r="B15" s="30"/>
      <c r="C15" s="42" t="s">
        <v>48</v>
      </c>
      <c r="D15" s="22">
        <f>(1000/E6)*(3.141592653*D6^2/4)</f>
        <v>923.62823998199997</v>
      </c>
      <c r="E15" t="s">
        <v>4</v>
      </c>
      <c r="F15" s="43" t="s">
        <v>21</v>
      </c>
      <c r="H15" s="42" t="s">
        <v>63</v>
      </c>
      <c r="I15" s="22">
        <f>D12-C6-D6/2</f>
        <v>178</v>
      </c>
      <c r="J15" s="70">
        <f>J16*(I15-I10)/(I16-I10)</f>
        <v>3.8826458945217723</v>
      </c>
      <c r="K15" s="22">
        <f>IF(ABS(J15)&lt;(1000*G6/I6),I6*J15/1000,G6)</f>
        <v>400</v>
      </c>
      <c r="L15" s="42" t="s">
        <v>65</v>
      </c>
      <c r="M15" s="22">
        <f>K15*D15/1000</f>
        <v>369.4512959928</v>
      </c>
      <c r="N15" s="42" t="s">
        <v>72</v>
      </c>
      <c r="O15" s="31">
        <f>M15*I15*0.001</f>
        <v>65.7623306867184</v>
      </c>
    </row>
    <row r="16" spans="1:22" ht="15.6">
      <c r="A16" s="3">
        <f t="shared" si="0"/>
        <v>220</v>
      </c>
      <c r="B16" s="12"/>
      <c r="F16" t="s">
        <v>12</v>
      </c>
      <c r="H16" s="17" t="s">
        <v>60</v>
      </c>
      <c r="I16" s="22">
        <f>D12</f>
        <v>220</v>
      </c>
      <c r="J16" s="13">
        <v>5</v>
      </c>
      <c r="M16" s="29"/>
      <c r="O16" s="33"/>
    </row>
    <row r="17" spans="1:15" ht="15.6">
      <c r="A17" s="3">
        <f t="shared" si="0"/>
        <v>220.6</v>
      </c>
      <c r="B17" s="41" t="s">
        <v>61</v>
      </c>
      <c r="C17" s="42" t="s">
        <v>58</v>
      </c>
      <c r="D17" s="21">
        <v>1.2</v>
      </c>
      <c r="E17" t="s">
        <v>1</v>
      </c>
      <c r="F17" s="43" t="s">
        <v>69</v>
      </c>
      <c r="H17" s="17" t="s">
        <v>59</v>
      </c>
      <c r="I17" s="22">
        <f>D12+D17/2</f>
        <v>220.6</v>
      </c>
      <c r="J17" s="70">
        <f>J16*(I17-I14)/(I16-I14)</f>
        <v>5.0159622015068308</v>
      </c>
      <c r="K17" s="22">
        <f>IF(ABS(J17)&lt;O5,N5*J17/1000,-O5)</f>
        <v>852.71357425616122</v>
      </c>
      <c r="L17" s="42" t="s">
        <v>66</v>
      </c>
      <c r="M17" s="22">
        <f>D17*D18*K17/1000</f>
        <v>102.32562891073935</v>
      </c>
      <c r="N17" s="42" t="s">
        <v>71</v>
      </c>
      <c r="O17" s="31">
        <f>M17*I17*0.001</f>
        <v>22.573033737709103</v>
      </c>
    </row>
    <row r="18" spans="1:15" ht="15.6">
      <c r="B18" s="15"/>
      <c r="C18" s="76" t="s">
        <v>67</v>
      </c>
      <c r="D18" s="77">
        <v>100</v>
      </c>
      <c r="E18" s="7" t="s">
        <v>1</v>
      </c>
      <c r="F18" s="7"/>
      <c r="G18" s="7"/>
      <c r="H18" s="7"/>
      <c r="I18" s="72"/>
      <c r="J18" s="72"/>
      <c r="K18" s="7"/>
      <c r="L18" s="25" t="s">
        <v>3</v>
      </c>
      <c r="M18" s="34">
        <f>SUM(M11:M17)</f>
        <v>4.594820951270151E-2</v>
      </c>
      <c r="N18" s="42" t="s">
        <v>32</v>
      </c>
      <c r="O18" s="31">
        <f>SUM(O11:O17)</f>
        <v>83.477136728735232</v>
      </c>
    </row>
    <row r="19" spans="1:15" ht="15.6">
      <c r="N19" s="64" t="s">
        <v>56</v>
      </c>
      <c r="O19" s="65">
        <f>O18/S8</f>
        <v>69.564280607279358</v>
      </c>
    </row>
  </sheetData>
  <mergeCells count="2">
    <mergeCell ref="F3:K3"/>
    <mergeCell ref="V2:V6"/>
  </mergeCells>
  <pageMargins left="0.39370078740157483" right="0.39370078740157483" top="0.59055118110236227" bottom="0.78740157480314965" header="0.51181102362204722" footer="0.51181102362204722"/>
  <pageSetup paperSize="9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D019B-55A1-474F-B30C-FA38D5807B2E}">
  <sheetPr codeName="Feuil5"/>
  <dimension ref="A1:V19"/>
  <sheetViews>
    <sheetView tabSelected="1" zoomScale="90" zoomScaleNormal="100" workbookViewId="0">
      <selection activeCell="M14" sqref="M14"/>
    </sheetView>
  </sheetViews>
  <sheetFormatPr baseColWidth="10" defaultColWidth="9.109375" defaultRowHeight="13.2"/>
  <cols>
    <col min="1" max="1" width="7.6640625" customWidth="1"/>
    <col min="2" max="2" width="14.6640625" customWidth="1"/>
    <col min="3" max="3" width="7.6640625" customWidth="1"/>
    <col min="4" max="4" width="9.109375" customWidth="1"/>
    <col min="5" max="5" width="8.33203125" customWidth="1"/>
    <col min="6" max="6" width="12.33203125" customWidth="1"/>
    <col min="7" max="7" width="13" customWidth="1"/>
    <col min="8" max="8" width="9" customWidth="1"/>
    <col min="9" max="9" width="10.5546875" customWidth="1"/>
    <col min="10" max="10" width="11.33203125" customWidth="1"/>
    <col min="11" max="11" width="9.109375" customWidth="1"/>
    <col min="12" max="12" width="13.33203125" customWidth="1"/>
    <col min="13" max="13" width="12.88671875" customWidth="1"/>
    <col min="14" max="14" width="10" customWidth="1"/>
    <col min="17" max="17" width="13" customWidth="1"/>
    <col min="18" max="18" width="6.109375" customWidth="1"/>
    <col min="19" max="19" width="5.5546875" customWidth="1"/>
    <col min="22" max="22" width="12.88671875" customWidth="1"/>
  </cols>
  <sheetData>
    <row r="1" spans="1:22" ht="16.5" customHeight="1">
      <c r="A1" s="1" t="s">
        <v>16</v>
      </c>
      <c r="M1" s="4"/>
      <c r="N1" s="36" t="s">
        <v>17</v>
      </c>
      <c r="O1" s="5"/>
      <c r="P1" s="48"/>
      <c r="Q1" s="49" t="s">
        <v>25</v>
      </c>
      <c r="R1" s="50"/>
      <c r="S1" s="50"/>
      <c r="T1" s="51"/>
    </row>
    <row r="2" spans="1:22" ht="16.2">
      <c r="A2" s="1" t="s">
        <v>41</v>
      </c>
      <c r="F2" s="67" t="s">
        <v>30</v>
      </c>
      <c r="G2" s="68"/>
      <c r="H2" s="68"/>
      <c r="I2" s="68"/>
      <c r="J2" s="68"/>
      <c r="K2" s="69"/>
      <c r="L2" s="62" t="s">
        <v>22</v>
      </c>
      <c r="M2" s="61"/>
      <c r="N2" s="37" t="s">
        <v>18</v>
      </c>
      <c r="O2" s="7"/>
      <c r="P2" s="52"/>
      <c r="Q2" s="53"/>
      <c r="R2" s="53"/>
      <c r="S2" s="53"/>
      <c r="T2" s="54"/>
      <c r="V2" s="81" t="s">
        <v>40</v>
      </c>
    </row>
    <row r="3" spans="1:22" ht="15.6">
      <c r="F3" s="78" t="s">
        <v>39</v>
      </c>
      <c r="G3" s="79"/>
      <c r="H3" s="79"/>
      <c r="I3" s="79"/>
      <c r="J3" s="79"/>
      <c r="K3" s="80"/>
      <c r="L3" s="63">
        <v>1200</v>
      </c>
      <c r="P3" s="52"/>
      <c r="Q3" s="55" t="s">
        <v>43</v>
      </c>
      <c r="R3" s="56" t="s">
        <v>29</v>
      </c>
      <c r="S3" s="45">
        <v>0.7</v>
      </c>
      <c r="T3" s="54"/>
      <c r="V3" s="82"/>
    </row>
    <row r="4" spans="1:22" ht="15.6">
      <c r="B4" s="9"/>
      <c r="C4" s="5" t="s">
        <v>7</v>
      </c>
      <c r="D4" s="10" t="s">
        <v>6</v>
      </c>
      <c r="E4" s="11" t="s">
        <v>5</v>
      </c>
      <c r="F4" s="35" t="s">
        <v>31</v>
      </c>
      <c r="G4" s="35" t="s">
        <v>36</v>
      </c>
      <c r="H4" s="10" t="s">
        <v>20</v>
      </c>
      <c r="I4" s="35" t="s">
        <v>37</v>
      </c>
      <c r="J4" s="6"/>
      <c r="K4" s="9"/>
      <c r="L4" s="35" t="s">
        <v>23</v>
      </c>
      <c r="M4" s="10" t="s">
        <v>52</v>
      </c>
      <c r="N4" s="44" t="s">
        <v>51</v>
      </c>
      <c r="O4" s="27" t="s">
        <v>10</v>
      </c>
      <c r="P4" s="52"/>
      <c r="Q4" s="55" t="s">
        <v>54</v>
      </c>
      <c r="R4" s="56" t="s">
        <v>44</v>
      </c>
      <c r="S4" s="75" t="s">
        <v>55</v>
      </c>
      <c r="T4" s="54"/>
      <c r="V4" s="82"/>
    </row>
    <row r="5" spans="1:22" ht="15.6">
      <c r="B5" s="40" t="s">
        <v>45</v>
      </c>
      <c r="C5" s="13">
        <v>34</v>
      </c>
      <c r="D5" s="13">
        <v>8</v>
      </c>
      <c r="E5" s="13">
        <v>250</v>
      </c>
      <c r="F5" s="13">
        <v>400</v>
      </c>
      <c r="G5" s="22">
        <f>F5</f>
        <v>400</v>
      </c>
      <c r="H5" s="13">
        <v>100</v>
      </c>
      <c r="I5" s="13">
        <v>210000</v>
      </c>
      <c r="J5" s="19"/>
      <c r="K5" s="38" t="s">
        <v>42</v>
      </c>
      <c r="L5" s="22">
        <f>L3</f>
        <v>1200</v>
      </c>
      <c r="M5" s="13">
        <v>5</v>
      </c>
      <c r="N5" s="14">
        <v>170000</v>
      </c>
      <c r="O5" s="28">
        <f>1000*L5/N5</f>
        <v>7.0588235294117645</v>
      </c>
      <c r="P5" s="52"/>
      <c r="Q5" s="55" t="s">
        <v>49</v>
      </c>
      <c r="R5" s="55" t="s">
        <v>50</v>
      </c>
      <c r="S5" s="45">
        <v>0.8</v>
      </c>
      <c r="T5" s="54"/>
      <c r="V5" s="82"/>
    </row>
    <row r="6" spans="1:22" ht="15.6">
      <c r="B6" s="40" t="s">
        <v>46</v>
      </c>
      <c r="C6" s="13">
        <v>35</v>
      </c>
      <c r="D6" s="13">
        <v>14</v>
      </c>
      <c r="E6" s="74">
        <f>1000/6</f>
        <v>166.66666666666666</v>
      </c>
      <c r="F6" s="13">
        <v>400</v>
      </c>
      <c r="G6" s="22">
        <f>F6</f>
        <v>400</v>
      </c>
      <c r="H6" s="13">
        <v>100</v>
      </c>
      <c r="I6" s="13">
        <v>210000</v>
      </c>
      <c r="J6" s="19"/>
      <c r="K6" s="26"/>
      <c r="L6" s="35" t="s">
        <v>34</v>
      </c>
      <c r="M6" s="35" t="s">
        <v>35</v>
      </c>
      <c r="N6" s="35" t="s">
        <v>24</v>
      </c>
      <c r="O6" s="27" t="s">
        <v>11</v>
      </c>
      <c r="P6" s="52"/>
      <c r="Q6" s="55" t="s">
        <v>26</v>
      </c>
      <c r="R6" s="57" t="s">
        <v>27</v>
      </c>
      <c r="S6" s="45">
        <v>1.1499999999999999</v>
      </c>
      <c r="T6" s="54"/>
      <c r="V6" s="83"/>
    </row>
    <row r="7" spans="1:22" ht="15">
      <c r="B7" s="15"/>
      <c r="C7" s="7"/>
      <c r="D7" s="7"/>
      <c r="E7" s="7"/>
      <c r="F7" s="7"/>
      <c r="G7" s="7"/>
      <c r="H7" s="7"/>
      <c r="I7" s="7"/>
      <c r="J7" s="8"/>
      <c r="K7" s="39" t="s">
        <v>19</v>
      </c>
      <c r="L7" s="16">
        <v>36</v>
      </c>
      <c r="M7" s="47">
        <f>L7</f>
        <v>36</v>
      </c>
      <c r="N7" s="16">
        <v>35000</v>
      </c>
      <c r="O7" s="28">
        <f>1000*M7/N7</f>
        <v>1.0285714285714285</v>
      </c>
      <c r="P7" s="52"/>
      <c r="Q7" s="55" t="s">
        <v>19</v>
      </c>
      <c r="R7" s="57" t="s">
        <v>28</v>
      </c>
      <c r="S7" s="45">
        <v>1.5</v>
      </c>
      <c r="T7" s="54"/>
    </row>
    <row r="8" spans="1:22" ht="15">
      <c r="P8" s="52"/>
      <c r="Q8" s="55" t="s">
        <v>53</v>
      </c>
      <c r="R8" s="57" t="s">
        <v>28</v>
      </c>
      <c r="S8" s="45">
        <v>1.2</v>
      </c>
      <c r="T8" s="54"/>
    </row>
    <row r="9" spans="1:22">
      <c r="B9" s="9"/>
      <c r="C9" s="5"/>
      <c r="D9" s="11"/>
      <c r="E9" s="11"/>
      <c r="F9" s="5"/>
      <c r="G9" s="5"/>
      <c r="H9" s="5"/>
      <c r="I9" s="11" t="s">
        <v>1</v>
      </c>
      <c r="J9" s="10" t="s">
        <v>8</v>
      </c>
      <c r="K9" s="10" t="s">
        <v>9</v>
      </c>
      <c r="L9" s="5"/>
      <c r="M9" s="11" t="s">
        <v>13</v>
      </c>
      <c r="N9" s="5"/>
      <c r="O9" s="11" t="s">
        <v>2</v>
      </c>
      <c r="P9" s="58"/>
      <c r="Q9" s="59"/>
      <c r="R9" s="59"/>
      <c r="S9" s="59"/>
      <c r="T9" s="60"/>
    </row>
    <row r="10" spans="1:22" ht="15.6">
      <c r="B10" s="12"/>
      <c r="G10" s="66" t="s">
        <v>38</v>
      </c>
      <c r="H10" s="17" t="s">
        <v>14</v>
      </c>
      <c r="I10" s="18">
        <v>32.798616723840617</v>
      </c>
      <c r="O10" s="19"/>
    </row>
    <row r="11" spans="1:22">
      <c r="A11" s="2" t="s">
        <v>0</v>
      </c>
      <c r="B11" s="20"/>
      <c r="H11" s="17"/>
      <c r="I11" s="23"/>
      <c r="K11" s="29"/>
      <c r="L11" s="17"/>
      <c r="M11" s="23"/>
      <c r="N11" s="17"/>
      <c r="O11" s="24"/>
    </row>
    <row r="12" spans="1:22" ht="15.6">
      <c r="A12" s="3">
        <f t="shared" ref="A12:A17" si="0">I12</f>
        <v>0</v>
      </c>
      <c r="B12" s="41" t="s">
        <v>19</v>
      </c>
      <c r="C12" s="42" t="s">
        <v>33</v>
      </c>
      <c r="D12" s="21">
        <v>220</v>
      </c>
      <c r="E12" t="s">
        <v>1</v>
      </c>
      <c r="F12" s="43" t="s">
        <v>57</v>
      </c>
      <c r="H12" s="42" t="s">
        <v>68</v>
      </c>
      <c r="I12" s="22">
        <v>0</v>
      </c>
      <c r="J12" s="70">
        <f>J16*(I12-I10)/(I16-I14)</f>
        <v>-0.87602495638229638</v>
      </c>
      <c r="K12" s="22">
        <f>IF(ABS(J12)&lt;O7,N7*J12/1000,-L7)</f>
        <v>-30.660873473380374</v>
      </c>
      <c r="L12" s="17" t="s">
        <v>15</v>
      </c>
      <c r="M12" s="22">
        <f>IF(ABS(J12)&lt;O7,K12*I10/2,0.85*I10*K12)</f>
        <v>-502.81711873578735</v>
      </c>
      <c r="N12" s="42" t="s">
        <v>74</v>
      </c>
      <c r="O12" s="31">
        <f>IF(ABS(J12)&gt;O7,M12*0.85*I14/2*0.001,M12*I14/3*0.001)</f>
        <v>-5.4972353198669834</v>
      </c>
    </row>
    <row r="13" spans="1:22" ht="17.25" customHeight="1">
      <c r="A13" s="3">
        <f t="shared" si="0"/>
        <v>38</v>
      </c>
      <c r="B13" s="20"/>
      <c r="C13" s="42" t="s">
        <v>47</v>
      </c>
      <c r="D13" s="22">
        <f>(1000/E5)*(3.141592653*D5^2/4)</f>
        <v>201.061929792</v>
      </c>
      <c r="E13" t="s">
        <v>4</v>
      </c>
      <c r="F13" s="43" t="s">
        <v>70</v>
      </c>
      <c r="H13" s="42" t="s">
        <v>62</v>
      </c>
      <c r="I13" s="22">
        <f>C5+D5/2</f>
        <v>38</v>
      </c>
      <c r="J13" s="70">
        <f>J16*(I13-I10)/(I16-I10)</f>
        <v>0.1389248088110093</v>
      </c>
      <c r="K13" s="22">
        <f>IF(ABS(J13)&lt;(1000*G6/I6),I6*J13/1000,G6)</f>
        <v>29.174209850311954</v>
      </c>
      <c r="L13" s="42" t="s">
        <v>64</v>
      </c>
      <c r="M13" s="73">
        <f>IF(I13&lt;I14,0,K13*D13/1000)</f>
        <v>5.8658229326604969</v>
      </c>
      <c r="N13" s="42" t="s">
        <v>73</v>
      </c>
      <c r="O13" s="31">
        <f>M13*I13*0.001</f>
        <v>0.22290127144109889</v>
      </c>
    </row>
    <row r="14" spans="1:22" ht="15.6">
      <c r="A14" s="3">
        <f t="shared" si="0"/>
        <v>32.798616723840617</v>
      </c>
      <c r="B14" s="20"/>
      <c r="C14" s="17"/>
      <c r="D14" s="3"/>
      <c r="H14" s="17" t="s">
        <v>14</v>
      </c>
      <c r="I14" s="22">
        <f>I10</f>
        <v>32.798616723840617</v>
      </c>
      <c r="J14" s="71">
        <v>0</v>
      </c>
      <c r="K14" s="46">
        <v>0</v>
      </c>
      <c r="L14" s="17"/>
      <c r="M14" s="3"/>
      <c r="N14" s="17"/>
      <c r="O14" s="32"/>
    </row>
    <row r="15" spans="1:22" ht="18.600000000000001" customHeight="1">
      <c r="A15" s="3">
        <f t="shared" si="0"/>
        <v>178</v>
      </c>
      <c r="B15" s="30"/>
      <c r="C15" s="42" t="s">
        <v>48</v>
      </c>
      <c r="D15" s="22">
        <f>(1000/E6)*(3.141592653*D6^2/4)</f>
        <v>923.62823998199997</v>
      </c>
      <c r="E15" t="s">
        <v>4</v>
      </c>
      <c r="F15" s="43" t="s">
        <v>21</v>
      </c>
      <c r="H15" s="42" t="s">
        <v>63</v>
      </c>
      <c r="I15" s="22">
        <f>D12-C6-D6/2</f>
        <v>178</v>
      </c>
      <c r="J15" s="70">
        <f>J16*(I15-I10)/(I16-I10)</f>
        <v>3.8782134174179252</v>
      </c>
      <c r="K15" s="22">
        <f>IF(ABS(J15)&lt;(1000*G6/I6),I6*J15/1000,G6)</f>
        <v>400</v>
      </c>
      <c r="L15" s="42" t="s">
        <v>65</v>
      </c>
      <c r="M15" s="22">
        <f>K15*D15/1000</f>
        <v>369.4512959928</v>
      </c>
      <c r="N15" s="42" t="s">
        <v>72</v>
      </c>
      <c r="O15" s="31">
        <f>M15*I15*0.001</f>
        <v>65.7623306867184</v>
      </c>
    </row>
    <row r="16" spans="1:22" ht="15.6">
      <c r="A16" s="3">
        <f t="shared" si="0"/>
        <v>220</v>
      </c>
      <c r="B16" s="12"/>
      <c r="F16" t="s">
        <v>12</v>
      </c>
      <c r="H16" s="17" t="s">
        <v>60</v>
      </c>
      <c r="I16" s="22">
        <f>D12</f>
        <v>220</v>
      </c>
      <c r="J16" s="13">
        <v>5</v>
      </c>
      <c r="M16" s="29"/>
      <c r="O16" s="33"/>
    </row>
    <row r="17" spans="1:15" ht="15.6">
      <c r="A17" s="3">
        <f t="shared" si="0"/>
        <v>220.6</v>
      </c>
      <c r="B17" s="41" t="s">
        <v>61</v>
      </c>
      <c r="C17" s="42" t="s">
        <v>58</v>
      </c>
      <c r="D17" s="21">
        <v>1.2</v>
      </c>
      <c r="E17" t="s">
        <v>1</v>
      </c>
      <c r="F17" s="43" t="s">
        <v>69</v>
      </c>
      <c r="H17" s="17" t="s">
        <v>59</v>
      </c>
      <c r="I17" s="22">
        <f>D12+D17/2</f>
        <v>220.6</v>
      </c>
      <c r="J17" s="70">
        <f>J16/S5</f>
        <v>6.25</v>
      </c>
      <c r="K17" s="22">
        <f>IF(ABS(J17)&lt;O5,N5*J17/1000,-O5)</f>
        <v>1062.5</v>
      </c>
      <c r="L17" s="42" t="s">
        <v>66</v>
      </c>
      <c r="M17" s="22">
        <f>D17*D18*K17/1000</f>
        <v>127.5</v>
      </c>
      <c r="N17" s="42" t="s">
        <v>71</v>
      </c>
      <c r="O17" s="31">
        <f>M17*I17*0.001</f>
        <v>28.1265</v>
      </c>
    </row>
    <row r="18" spans="1:15" ht="15.6">
      <c r="B18" s="15"/>
      <c r="C18" s="76" t="s">
        <v>67</v>
      </c>
      <c r="D18" s="77">
        <v>100</v>
      </c>
      <c r="E18" s="7" t="s">
        <v>1</v>
      </c>
      <c r="F18" s="7"/>
      <c r="G18" s="7"/>
      <c r="H18" s="7"/>
      <c r="I18" s="72"/>
      <c r="J18" s="72"/>
      <c r="K18" s="7"/>
      <c r="L18" s="25" t="s">
        <v>3</v>
      </c>
      <c r="M18" s="34">
        <f>SUM(M11:M17)</f>
        <v>1.8967313053508406E-7</v>
      </c>
      <c r="N18" s="42" t="s">
        <v>32</v>
      </c>
      <c r="O18" s="31">
        <f>SUM(O11:O17)</f>
        <v>88.614496638292508</v>
      </c>
    </row>
    <row r="19" spans="1:15" ht="15.6">
      <c r="N19" s="64" t="s">
        <v>56</v>
      </c>
      <c r="O19" s="65">
        <f>O18/S8</f>
        <v>73.845413865243756</v>
      </c>
    </row>
  </sheetData>
  <mergeCells count="2">
    <mergeCell ref="V2:V6"/>
    <mergeCell ref="F3:K3"/>
  </mergeCells>
  <pageMargins left="0.39370078740157483" right="0.39370078740157483" top="0.59055118110236227" bottom="0.78740157480314965" header="0.51181102362204722" footer="0.51181102362204722"/>
  <pageSetup paperSize="9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ULS - Design Bernoulli</vt:lpstr>
      <vt:lpstr>ULS - Design with kL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Ammann</dc:creator>
  <cp:lastModifiedBy>Andreas Ammann</cp:lastModifiedBy>
  <cp:lastPrinted>2007-05-16T11:30:06Z</cp:lastPrinted>
  <dcterms:created xsi:type="dcterms:W3CDTF">1996-10-14T23:33:28Z</dcterms:created>
  <dcterms:modified xsi:type="dcterms:W3CDTF">2025-12-06T10:36:20Z</dcterms:modified>
</cp:coreProperties>
</file>